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983" activeTab="1"/>
  </bookViews>
  <sheets>
    <sheet name="Návod" sheetId="1" r:id="rId1"/>
    <sheet name="CELKEM chlapci -běhy elektricky" sheetId="2" r:id="rId2"/>
  </sheets>
  <calcPr calcId="125725"/>
</workbook>
</file>

<file path=xl/calcChain.xml><?xml version="1.0" encoding="utf-8"?>
<calcChain xmlns="http://schemas.openxmlformats.org/spreadsheetml/2006/main">
  <c r="G8" i="2"/>
  <c r="W9"/>
  <c r="X9"/>
  <c r="U9"/>
  <c r="Y9"/>
  <c r="Z9"/>
  <c r="AA9"/>
  <c r="AB9"/>
  <c r="W10"/>
  <c r="X10"/>
  <c r="U10"/>
  <c r="Y10"/>
  <c r="Z10"/>
  <c r="AA10"/>
  <c r="AB10"/>
  <c r="V9"/>
  <c r="AC9"/>
  <c r="H9"/>
  <c r="B9"/>
  <c r="G9"/>
  <c r="M9"/>
  <c r="S9"/>
  <c r="H10"/>
  <c r="M10"/>
  <c r="S10"/>
  <c r="H11"/>
  <c r="W12"/>
  <c r="X12"/>
  <c r="U12"/>
  <c r="Y12"/>
  <c r="Z12"/>
  <c r="AA12"/>
  <c r="AB12"/>
  <c r="W13"/>
  <c r="X13"/>
  <c r="U13"/>
  <c r="Y13"/>
  <c r="Z13"/>
  <c r="AA13"/>
  <c r="AB13"/>
  <c r="V12"/>
  <c r="AC12"/>
  <c r="H12"/>
  <c r="B12"/>
  <c r="G12"/>
  <c r="M12"/>
  <c r="S12"/>
  <c r="H13"/>
  <c r="M13"/>
  <c r="S13"/>
  <c r="H14"/>
  <c r="W15"/>
  <c r="X15"/>
  <c r="U15"/>
  <c r="Y15"/>
  <c r="Z15"/>
  <c r="AA15"/>
  <c r="AB15"/>
  <c r="W16"/>
  <c r="X16"/>
  <c r="U16"/>
  <c r="Y16"/>
  <c r="Z16"/>
  <c r="AA16"/>
  <c r="AB16"/>
  <c r="V15"/>
  <c r="AC15"/>
  <c r="H15"/>
  <c r="B15"/>
  <c r="G15"/>
  <c r="M15"/>
  <c r="S15"/>
  <c r="H16"/>
  <c r="M16"/>
  <c r="S16"/>
  <c r="H17"/>
  <c r="W18"/>
  <c r="X18"/>
  <c r="U18"/>
  <c r="Y18"/>
  <c r="Z18"/>
  <c r="AA18"/>
  <c r="AB18"/>
  <c r="W19"/>
  <c r="X19"/>
  <c r="U19"/>
  <c r="Y19"/>
  <c r="Z19"/>
  <c r="AA19"/>
  <c r="AB19"/>
  <c r="V18"/>
  <c r="AC18"/>
  <c r="H18"/>
  <c r="B18"/>
  <c r="G18"/>
  <c r="M18"/>
  <c r="S18"/>
  <c r="H19"/>
  <c r="M19"/>
  <c r="S19"/>
  <c r="H20"/>
  <c r="W21"/>
  <c r="X21"/>
  <c r="U21"/>
  <c r="Y21"/>
  <c r="Z21"/>
  <c r="AA21"/>
  <c r="AB21"/>
  <c r="W22"/>
  <c r="X22"/>
  <c r="U22"/>
  <c r="Y22"/>
  <c r="Z22"/>
  <c r="AA22"/>
  <c r="AB22"/>
  <c r="V21"/>
  <c r="AC21"/>
  <c r="H21"/>
  <c r="B21"/>
  <c r="G21"/>
  <c r="M21"/>
  <c r="S21"/>
  <c r="H22"/>
  <c r="M22"/>
  <c r="S22"/>
  <c r="H23"/>
  <c r="W24"/>
  <c r="X24"/>
  <c r="U24"/>
  <c r="Y24"/>
  <c r="Z24"/>
  <c r="AA24"/>
  <c r="AB24"/>
  <c r="W25"/>
  <c r="X25"/>
  <c r="U25"/>
  <c r="Y25"/>
  <c r="Z25"/>
  <c r="AA25"/>
  <c r="AB25"/>
  <c r="V24"/>
  <c r="AC24"/>
  <c r="H24"/>
  <c r="B24"/>
  <c r="G24"/>
  <c r="M24"/>
  <c r="S24"/>
  <c r="H25"/>
  <c r="M25"/>
  <c r="S25"/>
  <c r="H26"/>
  <c r="B27"/>
  <c r="G27"/>
  <c r="M27"/>
  <c r="S27"/>
  <c r="U27"/>
  <c r="V27"/>
  <c r="W27"/>
  <c r="X27"/>
  <c r="Y27"/>
  <c r="Z27"/>
  <c r="AA27"/>
  <c r="AB27"/>
  <c r="AC27"/>
  <c r="M28"/>
  <c r="S28"/>
  <c r="U28"/>
  <c r="W28"/>
  <c r="X28"/>
  <c r="Y28"/>
  <c r="Z28"/>
  <c r="AA28"/>
  <c r="AB28"/>
  <c r="B30"/>
  <c r="G30"/>
  <c r="M30"/>
  <c r="S30"/>
  <c r="U30"/>
  <c r="V30"/>
  <c r="W30"/>
  <c r="X30"/>
  <c r="Y30"/>
  <c r="Z30"/>
  <c r="AA30"/>
  <c r="AB30"/>
  <c r="AC30"/>
  <c r="M31"/>
  <c r="S31"/>
  <c r="U31"/>
  <c r="W31"/>
  <c r="X31"/>
  <c r="Y31"/>
  <c r="Z31"/>
  <c r="AA31"/>
  <c r="AB31"/>
  <c r="B33"/>
  <c r="G33"/>
  <c r="M33"/>
  <c r="S33"/>
  <c r="U33"/>
  <c r="V33"/>
  <c r="W33"/>
  <c r="X33"/>
  <c r="Y33"/>
  <c r="Z33"/>
  <c r="AA33"/>
  <c r="AB33"/>
  <c r="AC33"/>
  <c r="M34"/>
  <c r="S34"/>
  <c r="U34"/>
  <c r="W34"/>
  <c r="X34"/>
  <c r="Y34"/>
  <c r="Z34"/>
  <c r="AA34"/>
  <c r="AB34"/>
  <c r="B36"/>
  <c r="G36"/>
  <c r="M36"/>
  <c r="S36"/>
  <c r="U36"/>
  <c r="V36"/>
  <c r="W36"/>
  <c r="X36"/>
  <c r="Y36"/>
  <c r="Z36"/>
  <c r="AA36"/>
  <c r="AB36"/>
  <c r="AC36"/>
  <c r="M37"/>
  <c r="S37"/>
  <c r="U37"/>
  <c r="W37"/>
  <c r="X37"/>
  <c r="Y37"/>
  <c r="Z37"/>
  <c r="AA37"/>
  <c r="AB37"/>
  <c r="B39"/>
  <c r="G39"/>
  <c r="M39"/>
  <c r="S39"/>
  <c r="U39"/>
  <c r="V39"/>
  <c r="W39"/>
  <c r="X39"/>
  <c r="Y39"/>
  <c r="Z39"/>
  <c r="AA39"/>
  <c r="AB39"/>
  <c r="AC39"/>
  <c r="M40"/>
  <c r="S40"/>
  <c r="U40"/>
  <c r="W40"/>
  <c r="X40"/>
  <c r="Y40"/>
  <c r="Z40"/>
  <c r="AA40"/>
  <c r="AB40"/>
  <c r="B42"/>
  <c r="G42"/>
  <c r="M42"/>
  <c r="S42"/>
  <c r="U42"/>
  <c r="V42"/>
  <c r="W42"/>
  <c r="X42"/>
  <c r="Y42"/>
  <c r="Z42"/>
  <c r="AA42"/>
  <c r="AB42"/>
  <c r="AC42"/>
  <c r="M43"/>
  <c r="S43"/>
  <c r="U43"/>
  <c r="W43"/>
  <c r="X43"/>
  <c r="Y43"/>
  <c r="Z43"/>
  <c r="AA43"/>
  <c r="AB43"/>
  <c r="B45"/>
  <c r="G45"/>
  <c r="M45"/>
  <c r="S45"/>
  <c r="U45"/>
  <c r="V45"/>
  <c r="W45"/>
  <c r="X45"/>
  <c r="Y45"/>
  <c r="Z45"/>
  <c r="AA45"/>
  <c r="AB45"/>
  <c r="AC45"/>
  <c r="M46"/>
  <c r="S46"/>
  <c r="U46"/>
  <c r="W46"/>
  <c r="X46"/>
  <c r="Y46"/>
  <c r="Z46"/>
  <c r="AA46"/>
  <c r="AB46"/>
  <c r="B48"/>
  <c r="G48"/>
  <c r="M48"/>
  <c r="S48"/>
  <c r="U48"/>
  <c r="V48"/>
  <c r="W48"/>
  <c r="X48"/>
  <c r="Y48"/>
  <c r="Z48"/>
  <c r="AA48"/>
  <c r="AB48"/>
  <c r="AC48"/>
  <c r="M49"/>
  <c r="S49"/>
  <c r="U49"/>
  <c r="W49"/>
  <c r="X49"/>
  <c r="Y49"/>
  <c r="Z49"/>
  <c r="AA49"/>
  <c r="AB49"/>
</calcChain>
</file>

<file path=xl/sharedStrings.xml><?xml version="1.0" encoding="utf-8"?>
<sst xmlns="http://schemas.openxmlformats.org/spreadsheetml/2006/main" count="129" uniqueCount="112">
  <si>
    <t>NÁVOD K POUŽITÍ EXCELU - aktualizovaná verze pro rok 2006 - pro kategorii Chlapci, časy elektricky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</si>
  <si>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</si>
  <si>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</si>
  <si>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</si>
  <si>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  <charset val="238"/>
      </rPr>
      <t>Nepište nikdy do barevně označených buněk</t>
    </r>
    <r>
      <rPr>
        <sz val="10"/>
        <rFont val="Arial CE"/>
        <family val="2"/>
        <charset val="238"/>
      </rPr>
      <t xml:space="preserve">, ani </t>
    </r>
    <r>
      <rPr>
        <b/>
        <sz val="10"/>
        <rFont val="Arial CE"/>
        <family val="2"/>
        <charset val="238"/>
      </rPr>
      <t>obsah</t>
    </r>
    <r>
      <rPr>
        <sz val="10"/>
        <rFont val="Arial CE"/>
        <family val="2"/>
        <charset val="238"/>
      </rPr>
      <t xml:space="preserve"> </t>
    </r>
  </si>
  <si>
    <r>
      <t>těchto buněk nemažte (klávesou DEL)</t>
    </r>
    <r>
      <rPr>
        <sz val="10"/>
        <rFont val="Arial CE"/>
        <family val="2"/>
        <charset val="238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</si>
  <si>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</si>
  <si>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</si>
  <si>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  <charset val="238"/>
      </rPr>
      <t>(max. 8 znaků)</t>
    </r>
    <r>
      <rPr>
        <sz val="10"/>
        <rFont val="Arial CE"/>
        <family val="2"/>
        <charset val="238"/>
      </rPr>
      <t>.</t>
    </r>
  </si>
  <si>
    <r>
      <t xml:space="preserve">Například : </t>
    </r>
    <r>
      <rPr>
        <b/>
        <sz val="10"/>
        <rFont val="Arial CE"/>
        <family val="2"/>
        <charset val="238"/>
      </rPr>
      <t>okres-06-chlapci</t>
    </r>
    <r>
      <rPr>
        <sz val="10"/>
        <rFont val="Arial CE"/>
        <family val="2"/>
        <charset val="238"/>
      </rPr>
      <t xml:space="preserve"> což označuje okresní kolo v r. 2006, nebo </t>
    </r>
    <r>
      <rPr>
        <b/>
        <sz val="10"/>
        <rFont val="Arial CE"/>
        <family val="2"/>
        <charset val="238"/>
      </rPr>
      <t>CL-2006-chlapci</t>
    </r>
    <r>
      <rPr>
        <sz val="10"/>
        <rFont val="Arial CE"/>
        <family val="2"/>
        <charset val="238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</si>
  <si>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  <charset val="238"/>
      </rPr>
      <t>kr-HKR06-chlapci</t>
    </r>
    <r>
      <rPr>
        <sz val="10"/>
        <rFont val="Arial CE"/>
        <family val="2"/>
        <charset val="238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</si>
  <si>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</si>
  <si>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</si>
  <si>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</si>
  <si>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  <charset val="238"/>
      </rPr>
      <t>CornSW06-Chlapci (elektricke casy).xls</t>
    </r>
    <r>
      <rPr>
        <sz val="10"/>
        <rFont val="Arial CE"/>
        <family val="2"/>
        <charset val="238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</si>
  <si>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</si>
  <si>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</si>
  <si>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</si>
  <si>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  <charset val="238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</si>
  <si>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</si>
  <si>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</si>
  <si>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  <charset val="238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</si>
  <si>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</si>
  <si>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  <charset val="238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</si>
  <si>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</si>
  <si>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</si>
  <si>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</si>
  <si>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  <charset val="238"/>
      </rPr>
      <t xml:space="preserve">E9.T56, </t>
    </r>
    <r>
      <rPr>
        <sz val="10"/>
        <rFont val="Arial CE"/>
        <family val="2"/>
        <charset val="238"/>
      </rPr>
      <t>jinak se může stát, že řazení nebude</t>
    </r>
    <r>
      <rPr>
        <b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</si>
  <si>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</si>
  <si>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</si>
  <si>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</si>
  <si>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</si>
  <si>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  <charset val="238"/>
      </rPr>
      <t>vytisknout</t>
    </r>
    <r>
      <rPr>
        <sz val="10"/>
        <rFont val="Arial CE"/>
        <family val="2"/>
        <charset val="238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</si>
  <si>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</si>
  <si>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</si>
  <si>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</si>
  <si>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  <charset val="238"/>
      </rPr>
      <t>tato bodovací pomůcka je "jen" pro 16 družstev</t>
    </r>
    <r>
      <rPr>
        <sz val="10"/>
        <rFont val="Arial CE"/>
        <family val="2"/>
        <charset val="238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</si>
  <si>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</si>
  <si>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</si>
  <si>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  <charset val="238"/>
      </rPr>
      <t>jednotlivé</t>
    </r>
    <r>
      <rPr>
        <b/>
        <sz val="10"/>
        <rFont val="Arial CE"/>
        <family val="2"/>
        <charset val="238"/>
      </rPr>
      <t xml:space="preserve"> disciplíny jsou tedy maximálně pro 48 závodníků</t>
    </r>
    <r>
      <rPr>
        <sz val="10"/>
        <rFont val="Arial CE"/>
        <family val="2"/>
        <charset val="238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</si>
  <si>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</si>
  <si>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  <charset val="238"/>
      </rPr>
      <t>každé družstvo zapisujte na dva k tomu určené řádky</t>
    </r>
    <r>
      <rPr>
        <sz val="10"/>
        <rFont val="Arial CE"/>
        <family val="2"/>
        <charset val="238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</si>
  <si>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  <charset val="238"/>
      </rPr>
      <t>ve sloupcích B a G</t>
    </r>
    <r>
      <rPr>
        <sz val="10"/>
        <rFont val="Arial CE"/>
        <family val="2"/>
        <charset val="238"/>
      </rPr>
      <t xml:space="preserve"> označeny pro lepší orientaci </t>
    </r>
    <r>
      <rPr>
        <b/>
        <sz val="10"/>
        <rFont val="Arial CE"/>
        <family val="2"/>
        <charset val="238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</si>
  <si>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</si>
  <si>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</si>
  <si>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</si>
  <si>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</si>
  <si>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</si>
  <si>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</si>
  <si>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</si>
  <si>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  <charset val="238"/>
      </rPr>
      <t xml:space="preserve"> (startovní listiny, zápisy pro rozhodčí) </t>
    </r>
    <r>
      <rPr>
        <b/>
        <sz val="10"/>
        <rFont val="Arial CE"/>
        <family val="2"/>
        <charset val="238"/>
      </rPr>
      <t>veďte podle svého</t>
    </r>
    <r>
      <rPr>
        <sz val="10"/>
        <rFont val="Arial CE"/>
        <family val="2"/>
        <charset val="238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</si>
  <si>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</si>
  <si>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  <charset val="238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</si>
  <si>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</si>
  <si>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  <charset val="238"/>
      </rPr>
      <t>chyby při zapisování dat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family val="2"/>
        <charset val="238"/>
      </rPr>
      <t>můžete</t>
    </r>
    <r>
      <rPr>
        <sz val="10"/>
        <rFont val="Arial CE"/>
        <family val="2"/>
        <charset val="238"/>
      </rPr>
      <t xml:space="preserve"> je </t>
    </r>
    <r>
      <rPr>
        <b/>
        <sz val="10"/>
        <rFont val="Arial CE"/>
        <family val="2"/>
        <charset val="238"/>
      </rPr>
      <t>kdykoliv opravit</t>
    </r>
    <r>
      <rPr>
        <sz val="10"/>
        <rFont val="Arial CE"/>
        <family val="2"/>
        <charset val="238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</si>
  <si>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</si>
  <si>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</si>
  <si>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</si>
  <si>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</si>
  <si>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</si>
  <si>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</si>
  <si>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</si>
  <si>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</si>
  <si>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Chlapci - elektricky měřené časy</t>
  </si>
  <si>
    <t>označit blok E9.T56</t>
  </si>
  <si>
    <t>kolo :</t>
  </si>
  <si>
    <t>Krajské finále</t>
  </si>
  <si>
    <t>Data - Seřadit</t>
  </si>
  <si>
    <t>místo:</t>
  </si>
  <si>
    <t>Opava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</si>
  <si>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</si>
  <si>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</si>
  <si>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</si>
  <si>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</si>
  <si>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</si>
  <si>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</si>
  <si>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</si>
  <si>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</si>
  <si>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</si>
  <si>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</si>
  <si>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</si>
  <si>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</si>
  <si>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</si>
  <si>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</si>
  <si>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</si>
  <si>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</si>
  <si>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</si>
  <si>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</si>
  <si>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</si>
  <si>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</si>
  <si>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</si>
  <si>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</si>
  <si>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</si>
  <si>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ss,00</t>
  </si>
  <si>
    <t>cm</t>
  </si>
  <si>
    <t>m</t>
  </si>
  <si>
    <t>Gymnázium Třinec</t>
  </si>
  <si>
    <t>MSL</t>
  </si>
  <si>
    <t xml:space="preserve">Komenského 713, Třinec, </t>
  </si>
  <si>
    <t>Mendelovo gymnázium Opava</t>
  </si>
  <si>
    <t>Komenského 5, 746 01</t>
  </si>
  <si>
    <t>OA a SOŠ logistická Opava</t>
  </si>
  <si>
    <t>Hany Kvapilové 20, 746 01</t>
  </si>
  <si>
    <t>SOU stavební Opava</t>
  </si>
  <si>
    <t>Boženy Němcové 22, Opava, 74601</t>
  </si>
  <si>
    <t>Gymnázium Mikuláše Koperníka</t>
  </si>
  <si>
    <t>17. listopadu 526, 743 01, Bílovec</t>
  </si>
  <si>
    <t>Gymnázium Krnov</t>
  </si>
  <si>
    <t>Smetanův okruh 2, 794 01, Krnov</t>
  </si>
  <si>
    <t>2.</t>
  </si>
  <si>
    <t>3.</t>
  </si>
  <si>
    <t>4.</t>
  </si>
</sst>
</file>

<file path=xl/styles.xml><?xml version="1.0" encoding="utf-8"?>
<styleSheet xmlns="http://schemas.openxmlformats.org/spreadsheetml/2006/main">
  <numFmts count="4">
    <numFmt numFmtId="164" formatCode="00.00"/>
    <numFmt numFmtId="165" formatCode="0.0"/>
    <numFmt numFmtId="166" formatCode="00.0"/>
    <numFmt numFmtId="167" formatCode="dd/mm/yyyy"/>
  </numFmts>
  <fonts count="6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4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0" xfId="0" applyFont="1"/>
    <xf numFmtId="0" fontId="1" fillId="0" borderId="0" xfId="0" applyFont="1"/>
    <xf numFmtId="0" fontId="0" fillId="4" borderId="0" xfId="0" applyFont="1" applyFill="1"/>
    <xf numFmtId="0" fontId="0" fillId="5" borderId="0" xfId="0" applyFont="1" applyFill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Protection="1"/>
    <xf numFmtId="0" fontId="0" fillId="0" borderId="0" xfId="0" applyProtection="1"/>
    <xf numFmtId="0" fontId="3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1" fillId="6" borderId="0" xfId="0" applyFont="1" applyFill="1" applyProtection="1"/>
    <xf numFmtId="1" fontId="0" fillId="6" borderId="0" xfId="0" applyNumberFormat="1" applyFill="1" applyAlignment="1" applyProtection="1">
      <alignment horizontal="center"/>
    </xf>
    <xf numFmtId="165" fontId="0" fillId="6" borderId="0" xfId="0" applyNumberFormat="1" applyFill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0" fontId="0" fillId="7" borderId="0" xfId="0" applyFill="1" applyAlignment="1" applyProtection="1">
      <alignment horizontal="right"/>
      <protection locked="0"/>
    </xf>
    <xf numFmtId="166" fontId="0" fillId="7" borderId="0" xfId="0" applyNumberForma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Fill="1" applyProtection="1"/>
    <xf numFmtId="1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7" borderId="0" xfId="0" applyNumberFormat="1" applyFont="1" applyFill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165" fontId="0" fillId="0" borderId="0" xfId="0" applyNumberFormat="1" applyFill="1" applyProtection="1"/>
    <xf numFmtId="0" fontId="0" fillId="0" borderId="0" xfId="0" applyFill="1" applyProtection="1"/>
    <xf numFmtId="0" fontId="1" fillId="5" borderId="0" xfId="0" applyFont="1" applyFill="1" applyAlignment="1" applyProtection="1">
      <alignment horizontal="center"/>
    </xf>
    <xf numFmtId="0" fontId="1" fillId="7" borderId="0" xfId="0" applyFont="1" applyFill="1" applyProtection="1"/>
    <xf numFmtId="0" fontId="4" fillId="7" borderId="0" xfId="0" applyFont="1" applyFill="1" applyAlignment="1" applyProtection="1">
      <alignment horizontal="center"/>
    </xf>
    <xf numFmtId="1" fontId="4" fillId="5" borderId="0" xfId="0" applyNumberFormat="1" applyFont="1" applyFill="1" applyAlignment="1" applyProtection="1">
      <alignment horizontal="center"/>
    </xf>
    <xf numFmtId="1" fontId="1" fillId="7" borderId="0" xfId="0" applyNumberFormat="1" applyFont="1" applyFill="1" applyAlignment="1" applyProtection="1">
      <alignment horizontal="center"/>
    </xf>
    <xf numFmtId="165" fontId="1" fillId="7" borderId="0" xfId="0" applyNumberFormat="1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center"/>
    </xf>
    <xf numFmtId="2" fontId="5" fillId="7" borderId="0" xfId="0" applyNumberFormat="1" applyFont="1" applyFill="1" applyAlignment="1" applyProtection="1">
      <alignment horizontal="right"/>
    </xf>
    <xf numFmtId="2" fontId="2" fillId="0" borderId="0" xfId="0" applyNumberFormat="1" applyFont="1" applyAlignment="1" applyProtection="1">
      <alignment horizontal="right"/>
    </xf>
    <xf numFmtId="0" fontId="1" fillId="7" borderId="0" xfId="0" applyFont="1" applyFill="1" applyAlignment="1" applyProtection="1">
      <alignment horizontal="center"/>
    </xf>
    <xf numFmtId="2" fontId="1" fillId="7" borderId="0" xfId="0" applyNumberFormat="1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1" fillId="8" borderId="0" xfId="0" applyFont="1" applyFill="1" applyProtection="1"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</xf>
    <xf numFmtId="0" fontId="0" fillId="0" borderId="0" xfId="0" applyFont="1" applyAlignment="1">
      <alignment vertical="center"/>
    </xf>
    <xf numFmtId="1" fontId="1" fillId="5" borderId="0" xfId="0" applyNumberFormat="1" applyFont="1" applyFill="1" applyProtection="1"/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60"/>
  <sheetViews>
    <sheetView workbookViewId="0">
      <selection activeCell="F1" sqref="F1"/>
    </sheetView>
  </sheetViews>
  <sheetFormatPr defaultRowHeight="12.75"/>
  <cols>
    <col min="1" max="1" width="3.42578125" style="1" customWidth="1"/>
    <col min="2" max="2" width="11.28515625" customWidth="1"/>
    <col min="3" max="3" width="11.5703125" customWidth="1"/>
    <col min="4" max="4" width="25" customWidth="1"/>
  </cols>
  <sheetData>
    <row r="1" spans="1:9">
      <c r="B1" s="2" t="s">
        <v>0</v>
      </c>
      <c r="C1" s="3"/>
      <c r="D1" s="3"/>
      <c r="E1" s="3"/>
      <c r="F1" s="4"/>
      <c r="G1" s="4"/>
      <c r="H1" s="4"/>
      <c r="I1" s="4"/>
    </row>
    <row r="2" spans="1:9">
      <c r="B2" s="5" t="s">
        <v>1</v>
      </c>
      <c r="C2" s="6"/>
      <c r="D2" s="6"/>
      <c r="E2" s="6"/>
      <c r="F2" s="6"/>
      <c r="G2" s="6"/>
      <c r="H2" s="3"/>
      <c r="I2" s="3"/>
    </row>
    <row r="4" spans="1:9">
      <c r="A4" s="1" t="s">
        <v>2</v>
      </c>
      <c r="B4" s="7" t="s">
        <v>3</v>
      </c>
    </row>
    <row r="5" spans="1:9">
      <c r="B5" t="s">
        <v>4</v>
      </c>
    </row>
    <row r="6" spans="1:9">
      <c r="B6" s="8" t="s">
        <v>5</v>
      </c>
    </row>
    <row r="7" spans="1:9">
      <c r="B7" s="7"/>
    </row>
    <row r="8" spans="1:9">
      <c r="A8" s="1" t="s">
        <v>6</v>
      </c>
      <c r="B8" t="s">
        <v>7</v>
      </c>
    </row>
    <row r="9" spans="1:9">
      <c r="B9" t="s">
        <v>8</v>
      </c>
    </row>
    <row r="10" spans="1:9">
      <c r="B10" t="s">
        <v>9</v>
      </c>
    </row>
    <row r="11" spans="1:9">
      <c r="B11" t="s">
        <v>10</v>
      </c>
    </row>
    <row r="12" spans="1:9">
      <c r="B12" t="s">
        <v>11</v>
      </c>
    </row>
    <row r="13" spans="1:9">
      <c r="B13" t="s">
        <v>12</v>
      </c>
    </row>
    <row r="15" spans="1:9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1:9">
      <c r="B16" s="6" t="s">
        <v>15</v>
      </c>
      <c r="C16" s="6"/>
      <c r="D16" s="6"/>
      <c r="E16" s="6"/>
      <c r="F16" s="6"/>
      <c r="G16" s="6"/>
      <c r="H16" s="6"/>
      <c r="I16" s="6"/>
    </row>
    <row r="17" spans="1:9">
      <c r="B17" s="6" t="s">
        <v>16</v>
      </c>
      <c r="C17" s="6"/>
      <c r="D17" s="6"/>
      <c r="E17" s="6"/>
      <c r="F17" s="6"/>
      <c r="G17" s="6"/>
      <c r="H17" s="6"/>
      <c r="I17" s="6"/>
    </row>
    <row r="19" spans="1:9">
      <c r="A19" s="1" t="s">
        <v>17</v>
      </c>
      <c r="B19" s="8" t="s">
        <v>18</v>
      </c>
    </row>
    <row r="20" spans="1:9">
      <c r="B20" t="s">
        <v>19</v>
      </c>
    </row>
    <row r="21" spans="1:9">
      <c r="B21" t="s">
        <v>20</v>
      </c>
    </row>
    <row r="22" spans="1:9">
      <c r="B22" s="8" t="s">
        <v>21</v>
      </c>
    </row>
    <row r="23" spans="1:9">
      <c r="B23" s="8"/>
    </row>
    <row r="24" spans="1:9">
      <c r="A24" s="1" t="s">
        <v>22</v>
      </c>
      <c r="B24" s="8" t="s">
        <v>23</v>
      </c>
    </row>
    <row r="25" spans="1:9">
      <c r="B25" s="7" t="s">
        <v>24</v>
      </c>
    </row>
    <row r="27" spans="1:9">
      <c r="A27" s="1" t="s">
        <v>25</v>
      </c>
      <c r="B27" t="s">
        <v>26</v>
      </c>
    </row>
    <row r="28" spans="1:9">
      <c r="B28" t="s">
        <v>27</v>
      </c>
    </row>
    <row r="29" spans="1:9">
      <c r="B29" t="s">
        <v>28</v>
      </c>
    </row>
    <row r="30" spans="1:9">
      <c r="B30" t="s">
        <v>29</v>
      </c>
    </row>
    <row r="32" spans="1:9">
      <c r="A32" s="1" t="s">
        <v>30</v>
      </c>
      <c r="B32" t="s">
        <v>31</v>
      </c>
    </row>
    <row r="33" spans="1:9">
      <c r="B33" t="s">
        <v>32</v>
      </c>
    </row>
    <row r="34" spans="1:9">
      <c r="B34" t="s">
        <v>33</v>
      </c>
    </row>
    <row r="35" spans="1:9">
      <c r="B35" t="s">
        <v>34</v>
      </c>
    </row>
    <row r="37" spans="1:9">
      <c r="A37" s="1" t="s">
        <v>35</v>
      </c>
      <c r="B37" t="s">
        <v>36</v>
      </c>
    </row>
    <row r="38" spans="1:9">
      <c r="B38" t="s">
        <v>37</v>
      </c>
    </row>
    <row r="39" spans="1:9">
      <c r="B39" t="s">
        <v>38</v>
      </c>
    </row>
    <row r="40" spans="1:9">
      <c r="B40" s="8" t="s">
        <v>39</v>
      </c>
    </row>
    <row r="42" spans="1:9">
      <c r="A42" s="1" t="s">
        <v>40</v>
      </c>
      <c r="B42" s="7" t="s">
        <v>41</v>
      </c>
    </row>
    <row r="43" spans="1:9">
      <c r="B43" s="7" t="s">
        <v>42</v>
      </c>
      <c r="G43" s="3"/>
      <c r="H43" s="3"/>
      <c r="I43" s="3"/>
    </row>
    <row r="44" spans="1:9">
      <c r="B44" s="9" t="s">
        <v>43</v>
      </c>
      <c r="C44" s="10" t="s">
        <v>44</v>
      </c>
      <c r="E44" s="3"/>
      <c r="F44" s="3"/>
      <c r="G44" s="3"/>
      <c r="I44" s="3"/>
    </row>
    <row r="46" spans="1:9">
      <c r="A46" s="1" t="s">
        <v>45</v>
      </c>
      <c r="B46" t="s">
        <v>46</v>
      </c>
    </row>
    <row r="47" spans="1:9">
      <c r="B47" t="s">
        <v>47</v>
      </c>
    </row>
    <row r="48" spans="1:9">
      <c r="B48" s="8" t="s">
        <v>48</v>
      </c>
    </row>
    <row r="50" spans="1:10">
      <c r="A50" s="1" t="s">
        <v>49</v>
      </c>
      <c r="B50" s="8" t="s">
        <v>50</v>
      </c>
    </row>
    <row r="51" spans="1:10">
      <c r="B51" t="s">
        <v>51</v>
      </c>
    </row>
    <row r="52" spans="1:10">
      <c r="B52" s="8" t="s">
        <v>52</v>
      </c>
    </row>
    <row r="53" spans="1:10">
      <c r="B53" t="s">
        <v>53</v>
      </c>
    </row>
    <row r="54" spans="1:10">
      <c r="B54" t="s">
        <v>54</v>
      </c>
    </row>
    <row r="55" spans="1:10">
      <c r="B55" t="s">
        <v>55</v>
      </c>
    </row>
    <row r="57" spans="1:10">
      <c r="A57" s="1" t="s">
        <v>56</v>
      </c>
      <c r="B57" s="2" t="s">
        <v>57</v>
      </c>
      <c r="C57" s="6"/>
    </row>
    <row r="59" spans="1:10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1:10">
      <c r="B60" s="5" t="s">
        <v>59</v>
      </c>
      <c r="C60" s="6"/>
      <c r="D60" s="6"/>
      <c r="E60" s="6"/>
      <c r="F60" s="3" t="s">
        <v>60</v>
      </c>
      <c r="I60" s="3"/>
      <c r="J60" s="3"/>
    </row>
  </sheetData>
  <sheetProtection selectLockedCells="1" selectUnlockedCells="1"/>
  <pageMargins left="0" right="0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50"/>
  <sheetViews>
    <sheetView tabSelected="1" topLeftCell="A3" workbookViewId="0">
      <selection activeCell="E32" sqref="E32"/>
    </sheetView>
  </sheetViews>
  <sheetFormatPr defaultRowHeight="12.75"/>
  <cols>
    <col min="1" max="1" width="0.140625" style="11" customWidth="1"/>
    <col min="2" max="2" width="0.140625" style="12" customWidth="1"/>
    <col min="3" max="3" width="5.85546875" style="11" customWidth="1"/>
    <col min="4" max="4" width="2" style="11" customWidth="1"/>
    <col min="5" max="5" width="39" style="11" customWidth="1"/>
    <col min="6" max="6" width="4.5703125" style="11" customWidth="1"/>
    <col min="7" max="7" width="8.7109375" style="13" customWidth="1"/>
    <col min="8" max="8" width="6.7109375" style="14" customWidth="1"/>
    <col min="9" max="9" width="8.7109375" style="11" customWidth="1"/>
    <col min="10" max="10" width="8.7109375" style="15" customWidth="1"/>
    <col min="11" max="11" width="6.140625" style="15" customWidth="1"/>
    <col min="12" max="12" width="2.28515625" style="16" customWidth="1"/>
    <col min="13" max="13" width="1.140625" style="13" customWidth="1"/>
    <col min="14" max="14" width="5.28515625" style="17" customWidth="1"/>
    <col min="15" max="16" width="5.140625" style="11" customWidth="1"/>
    <col min="17" max="17" width="5.42578125" style="18" customWidth="1"/>
    <col min="18" max="18" width="2.7109375" style="16" customWidth="1"/>
    <col min="19" max="19" width="1" style="13" customWidth="1"/>
    <col min="20" max="20" width="6" style="17" customWidth="1"/>
    <col min="21" max="22" width="0" style="19" hidden="1" customWidth="1"/>
    <col min="23" max="29" width="0" style="20" hidden="1" customWidth="1"/>
    <col min="30" max="16384" width="9.140625" style="11"/>
  </cols>
  <sheetData>
    <row r="1" spans="2:29" ht="15.75">
      <c r="B1" s="21" t="s">
        <v>61</v>
      </c>
      <c r="C1" s="22"/>
      <c r="D1" s="22"/>
      <c r="E1" s="22"/>
      <c r="F1" s="22"/>
      <c r="G1" s="23"/>
      <c r="H1" s="24"/>
      <c r="I1" s="22"/>
      <c r="J1" s="25"/>
      <c r="K1" s="25"/>
      <c r="L1" s="26"/>
      <c r="O1" s="27" t="s">
        <v>62</v>
      </c>
      <c r="P1" s="28"/>
      <c r="Q1" s="29"/>
      <c r="R1" s="30"/>
      <c r="S1" s="27"/>
      <c r="T1" s="31"/>
    </row>
    <row r="2" spans="2:29">
      <c r="B2" s="32" t="s">
        <v>63</v>
      </c>
      <c r="C2" s="33"/>
      <c r="D2" s="22"/>
      <c r="E2" s="22"/>
      <c r="F2" s="22"/>
      <c r="G2" s="23"/>
      <c r="H2" s="24"/>
      <c r="I2" s="22"/>
      <c r="J2" s="25"/>
      <c r="K2" s="25"/>
      <c r="L2" s="26"/>
      <c r="O2" s="28" t="s">
        <v>64</v>
      </c>
      <c r="P2" s="28"/>
      <c r="Q2" s="29"/>
      <c r="R2" s="30"/>
      <c r="S2" s="27"/>
      <c r="T2" s="31"/>
    </row>
    <row r="3" spans="2:29">
      <c r="B3" s="34" t="s">
        <v>65</v>
      </c>
      <c r="C3" s="28"/>
      <c r="D3" s="28"/>
      <c r="E3" s="35" t="s">
        <v>66</v>
      </c>
      <c r="F3" s="35"/>
      <c r="G3" s="36"/>
      <c r="H3" s="37"/>
      <c r="I3" s="35"/>
      <c r="J3" s="38"/>
      <c r="K3" s="38"/>
      <c r="L3" s="39"/>
      <c r="O3" s="40" t="s">
        <v>67</v>
      </c>
      <c r="P3" s="28"/>
      <c r="Q3" s="29"/>
      <c r="R3" s="30"/>
      <c r="S3" s="27"/>
      <c r="T3" s="31"/>
    </row>
    <row r="4" spans="2:29" s="35" customFormat="1">
      <c r="B4" s="34" t="s">
        <v>68</v>
      </c>
      <c r="C4" s="28"/>
      <c r="D4" s="28"/>
      <c r="E4" s="41" t="s">
        <v>69</v>
      </c>
      <c r="G4" s="42" t="s">
        <v>70</v>
      </c>
      <c r="H4" s="37"/>
      <c r="I4" s="38"/>
      <c r="J4" s="79">
        <v>42640</v>
      </c>
      <c r="K4" s="79"/>
      <c r="L4" s="39"/>
      <c r="M4" s="43"/>
      <c r="N4" s="44"/>
      <c r="O4" s="28" t="s">
        <v>71</v>
      </c>
      <c r="P4" s="40"/>
      <c r="Q4" s="29"/>
      <c r="R4" s="45"/>
      <c r="S4" s="27"/>
      <c r="T4" s="31"/>
      <c r="U4" s="46"/>
      <c r="V4" s="46"/>
      <c r="W4" s="47"/>
      <c r="X4" s="47"/>
      <c r="Y4" s="47"/>
      <c r="Z4" s="47"/>
      <c r="AA4" s="47"/>
      <c r="AB4" s="47"/>
      <c r="AC4" s="47"/>
    </row>
    <row r="5" spans="2:29">
      <c r="W5" s="20" t="s">
        <v>72</v>
      </c>
    </row>
    <row r="6" spans="2:29">
      <c r="B6" s="48" t="s">
        <v>73</v>
      </c>
      <c r="C6" s="49"/>
      <c r="D6" s="49"/>
      <c r="E6" s="49" t="s">
        <v>74</v>
      </c>
      <c r="F6" s="50" t="s">
        <v>75</v>
      </c>
      <c r="G6" s="51" t="s">
        <v>76</v>
      </c>
      <c r="H6" s="52" t="s">
        <v>76</v>
      </c>
      <c r="I6" s="49"/>
      <c r="J6" s="53" t="s">
        <v>77</v>
      </c>
      <c r="K6" s="53" t="s">
        <v>78</v>
      </c>
      <c r="L6" s="80" t="s">
        <v>79</v>
      </c>
      <c r="M6" s="80"/>
      <c r="N6" s="80"/>
      <c r="O6" s="54" t="s">
        <v>80</v>
      </c>
      <c r="P6" s="54" t="s">
        <v>81</v>
      </c>
      <c r="Q6" s="55" t="s">
        <v>82</v>
      </c>
      <c r="R6" s="80" t="s">
        <v>83</v>
      </c>
      <c r="S6" s="80"/>
      <c r="T6" s="80"/>
      <c r="U6" s="56" t="s">
        <v>84</v>
      </c>
      <c r="V6" s="56" t="s">
        <v>85</v>
      </c>
      <c r="W6" s="20" t="s">
        <v>86</v>
      </c>
      <c r="X6" s="20" t="s">
        <v>87</v>
      </c>
      <c r="Y6" s="20" t="s">
        <v>88</v>
      </c>
      <c r="Z6" s="20" t="s">
        <v>80</v>
      </c>
      <c r="AA6" s="20" t="s">
        <v>81</v>
      </c>
      <c r="AB6" s="20" t="s">
        <v>82</v>
      </c>
      <c r="AC6" s="20" t="s">
        <v>83</v>
      </c>
    </row>
    <row r="7" spans="2:29">
      <c r="B7" s="57"/>
      <c r="C7" s="49"/>
      <c r="D7" s="49"/>
      <c r="E7" s="49" t="s">
        <v>89</v>
      </c>
      <c r="F7" s="50" t="s">
        <v>90</v>
      </c>
      <c r="G7" s="51" t="s">
        <v>91</v>
      </c>
      <c r="H7" s="52" t="s">
        <v>91</v>
      </c>
      <c r="I7" s="49"/>
      <c r="J7" s="53" t="s">
        <v>92</v>
      </c>
      <c r="K7" s="53" t="s">
        <v>92</v>
      </c>
      <c r="L7" s="81" t="s">
        <v>93</v>
      </c>
      <c r="M7" s="81"/>
      <c r="N7" s="81"/>
      <c r="O7" s="57" t="s">
        <v>94</v>
      </c>
      <c r="P7" s="57" t="s">
        <v>94</v>
      </c>
      <c r="Q7" s="58" t="s">
        <v>95</v>
      </c>
      <c r="R7" s="82" t="s">
        <v>93</v>
      </c>
      <c r="S7" s="82"/>
      <c r="T7" s="82"/>
    </row>
    <row r="8" spans="2:29">
      <c r="B8" s="59"/>
      <c r="G8" s="27" t="str">
        <f t="shared" ref="G8:G9" si="0">IF(H8=0,"",H8)</f>
        <v/>
      </c>
      <c r="M8" s="60"/>
      <c r="S8" s="61"/>
    </row>
    <row r="9" spans="2:29">
      <c r="B9" s="62" t="str">
        <f>IF(H9=0,"","1.")</f>
        <v>1.</v>
      </c>
      <c r="C9" s="12" t="s">
        <v>2</v>
      </c>
      <c r="E9" s="63" t="s">
        <v>96</v>
      </c>
      <c r="F9" s="11" t="s">
        <v>97</v>
      </c>
      <c r="G9" s="64">
        <f t="shared" si="0"/>
        <v>9137</v>
      </c>
      <c r="H9" s="14">
        <f>SUM(W9:AB10)+AC9</f>
        <v>9137</v>
      </c>
      <c r="J9" s="65">
        <v>11.94</v>
      </c>
      <c r="K9" s="66">
        <v>54.63</v>
      </c>
      <c r="L9" s="67">
        <v>4</v>
      </c>
      <c r="M9" s="68" t="str">
        <f t="shared" ref="M9:M10" si="1">IF(N9=0,"",":")</f>
        <v>:</v>
      </c>
      <c r="N9" s="66">
        <v>7.48</v>
      </c>
      <c r="O9" s="12">
        <v>180</v>
      </c>
      <c r="P9" s="67">
        <v>631</v>
      </c>
      <c r="Q9" s="66">
        <v>13.34</v>
      </c>
      <c r="R9" s="69">
        <v>2</v>
      </c>
      <c r="S9" s="68" t="str">
        <f t="shared" ref="S9:S10" si="2">IF(T9=0,"",":")</f>
        <v>:</v>
      </c>
      <c r="T9" s="70">
        <v>6.13</v>
      </c>
      <c r="U9" s="19">
        <f t="shared" ref="U9:U10" si="3">L9*60+N9</f>
        <v>247.48</v>
      </c>
      <c r="V9" s="19">
        <f>R9*60+T9</f>
        <v>126.13</v>
      </c>
      <c r="W9" s="71">
        <f t="shared" ref="W9:W10" si="4">IF(J9&gt;0,(INT(POWER(18-J9,1.81)*25.4347)),0)</f>
        <v>663</v>
      </c>
      <c r="X9" s="71">
        <f t="shared" ref="X9:X10" si="5">IF(K9&gt;0,(INT(POWER(82-K9,1.81)*1.53775)),0)</f>
        <v>614</v>
      </c>
      <c r="Y9" s="71">
        <f t="shared" ref="Y9:Y10" si="6">IF(N9&lt;&gt;"",(INT(POWER(480-U9,1.85)*0.03768)),0)</f>
        <v>899</v>
      </c>
      <c r="Z9" s="71">
        <f t="shared" ref="Z9:Z10" si="7">IF(O9&gt;0,(INT(POWER(O9-75,1.42)*0.8465)),0)</f>
        <v>627</v>
      </c>
      <c r="AA9" s="71">
        <f t="shared" ref="AA9:AA10" si="8">IF(P9&gt;0,(INT(POWER(P9-220,1.4)*0.14354)),0)</f>
        <v>655</v>
      </c>
      <c r="AB9" s="71">
        <f t="shared" ref="AB9:AB10" si="9">IF(Q9&gt;0,(INT(POWER(Q9-1.5,1.05)*51.39)),0)</f>
        <v>688</v>
      </c>
      <c r="AC9" s="71">
        <f>IF(T9&lt;&gt;"",(INT(POWER(305.5-V9,1.85)*0.08713)),0)</f>
        <v>1287</v>
      </c>
    </row>
    <row r="10" spans="2:29">
      <c r="B10" s="59"/>
      <c r="C10" s="12"/>
      <c r="E10" s="11" t="s">
        <v>98</v>
      </c>
      <c r="G10" s="27"/>
      <c r="H10" s="72">
        <f t="shared" ref="H10:H11" si="10">H9</f>
        <v>9137</v>
      </c>
      <c r="J10" s="65">
        <v>12.04</v>
      </c>
      <c r="K10" s="66">
        <v>55.32</v>
      </c>
      <c r="L10" s="67">
        <v>4</v>
      </c>
      <c r="M10" s="68" t="str">
        <f t="shared" si="1"/>
        <v>:</v>
      </c>
      <c r="N10" s="66">
        <v>19.940000000000001</v>
      </c>
      <c r="O10" s="12">
        <v>172</v>
      </c>
      <c r="P10" s="67">
        <v>540</v>
      </c>
      <c r="Q10" s="66">
        <v>12.59</v>
      </c>
      <c r="S10" s="61" t="str">
        <f t="shared" si="2"/>
        <v/>
      </c>
      <c r="U10" s="19">
        <f t="shared" si="3"/>
        <v>259.94</v>
      </c>
      <c r="W10" s="71">
        <f t="shared" si="4"/>
        <v>643</v>
      </c>
      <c r="X10" s="71">
        <f t="shared" si="5"/>
        <v>586</v>
      </c>
      <c r="Y10" s="71">
        <f t="shared" si="6"/>
        <v>812</v>
      </c>
      <c r="Z10" s="71">
        <f t="shared" si="7"/>
        <v>560</v>
      </c>
      <c r="AA10" s="71">
        <f t="shared" si="8"/>
        <v>461</v>
      </c>
      <c r="AB10" s="71">
        <f t="shared" si="9"/>
        <v>642</v>
      </c>
    </row>
    <row r="11" spans="2:29">
      <c r="B11" s="59"/>
      <c r="C11" s="12"/>
      <c r="G11" s="27"/>
      <c r="H11" s="72">
        <f t="shared" si="10"/>
        <v>9137</v>
      </c>
      <c r="J11" s="65"/>
      <c r="M11" s="60"/>
      <c r="Q11" s="65"/>
      <c r="S11" s="61"/>
    </row>
    <row r="12" spans="2:29">
      <c r="B12" s="62" t="str">
        <f>IF(H12=0,"","2.")</f>
        <v>2.</v>
      </c>
      <c r="C12" s="12" t="s">
        <v>109</v>
      </c>
      <c r="E12" s="63" t="s">
        <v>99</v>
      </c>
      <c r="F12" s="11" t="s">
        <v>97</v>
      </c>
      <c r="G12" s="64">
        <f>IF(H12=0,"",H12)</f>
        <v>9010</v>
      </c>
      <c r="H12" s="14">
        <f>SUM(W12:AB13)+AC12</f>
        <v>9010</v>
      </c>
      <c r="J12" s="65">
        <v>11.54</v>
      </c>
      <c r="K12" s="66">
        <v>51.2</v>
      </c>
      <c r="L12" s="67">
        <v>4</v>
      </c>
      <c r="M12" s="68" t="str">
        <f t="shared" ref="M12:M13" si="11">IF(N12=0,"",":")</f>
        <v>:</v>
      </c>
      <c r="N12" s="66">
        <v>28.32</v>
      </c>
      <c r="O12" s="67">
        <v>176</v>
      </c>
      <c r="P12" s="67">
        <v>626</v>
      </c>
      <c r="Q12" s="66">
        <v>14.65</v>
      </c>
      <c r="R12" s="67">
        <v>2</v>
      </c>
      <c r="S12" s="68" t="str">
        <f t="shared" ref="S12:S13" si="12">IF(T12=0,"",":")</f>
        <v>:</v>
      </c>
      <c r="T12" s="73">
        <v>4.47</v>
      </c>
      <c r="U12" s="19">
        <f t="shared" ref="U12:U13" si="13">L12*60+N12</f>
        <v>268.32</v>
      </c>
      <c r="V12" s="19">
        <f>R12*60+T12</f>
        <v>124.47</v>
      </c>
      <c r="W12" s="71">
        <f t="shared" ref="W12:W13" si="14">IF(J12&gt;0,(INT(POWER(18-J12,1.81)*25.4347)),0)</f>
        <v>744</v>
      </c>
      <c r="X12" s="71">
        <f t="shared" ref="X12:X13" si="15">IF(K12&gt;0,(INT(POWER(82-K12,1.81)*1.53775)),0)</f>
        <v>760</v>
      </c>
      <c r="Y12" s="71">
        <f t="shared" ref="Y12:Y13" si="16">IF(N12&lt;&gt;"",(INT(POWER(480-U12,1.85)*0.03768)),0)</f>
        <v>756</v>
      </c>
      <c r="Z12" s="71">
        <f t="shared" ref="Z12:Z13" si="17">IF(O12&gt;0,(INT(POWER(O12-75,1.42)*0.8465)),0)</f>
        <v>593</v>
      </c>
      <c r="AA12" s="71">
        <f t="shared" ref="AA12:AA13" si="18">IF(P12&gt;0,(INT(POWER(P12-220,1.4)*0.14354)),0)</f>
        <v>644</v>
      </c>
      <c r="AB12" s="71">
        <f t="shared" ref="AB12:AB13" si="19">IF(Q12&gt;0,(INT(POWER(Q12-1.5,1.05)*51.39)),0)</f>
        <v>768</v>
      </c>
      <c r="AC12" s="71">
        <f>IF(T12&lt;&gt;"",(INT(POWER(305.5-V12,1.85)*0.08713)),0)</f>
        <v>1309</v>
      </c>
    </row>
    <row r="13" spans="2:29">
      <c r="B13" s="59"/>
      <c r="C13" s="12"/>
      <c r="E13" s="11" t="s">
        <v>100</v>
      </c>
      <c r="G13" s="27"/>
      <c r="H13" s="72">
        <f>H12</f>
        <v>9010</v>
      </c>
      <c r="J13" s="65">
        <v>11.95</v>
      </c>
      <c r="K13" s="66">
        <v>54.18</v>
      </c>
      <c r="L13" s="67">
        <v>4</v>
      </c>
      <c r="M13" s="68" t="str">
        <f t="shared" si="11"/>
        <v>:</v>
      </c>
      <c r="N13" s="66">
        <v>50.21</v>
      </c>
      <c r="O13" s="67">
        <v>168</v>
      </c>
      <c r="P13" s="67">
        <v>596</v>
      </c>
      <c r="Q13" s="66">
        <v>8.91</v>
      </c>
      <c r="S13" s="61" t="str">
        <f t="shared" si="12"/>
        <v/>
      </c>
      <c r="U13" s="19">
        <f t="shared" si="13"/>
        <v>290.20999999999998</v>
      </c>
      <c r="W13" s="71">
        <f t="shared" si="14"/>
        <v>661</v>
      </c>
      <c r="X13" s="71">
        <f t="shared" si="15"/>
        <v>632</v>
      </c>
      <c r="Y13" s="71">
        <f t="shared" si="16"/>
        <v>617</v>
      </c>
      <c r="Z13" s="71">
        <f t="shared" si="17"/>
        <v>528</v>
      </c>
      <c r="AA13" s="71">
        <f t="shared" si="18"/>
        <v>578</v>
      </c>
      <c r="AB13" s="71">
        <f t="shared" si="19"/>
        <v>420</v>
      </c>
    </row>
    <row r="14" spans="2:29">
      <c r="B14" s="59"/>
      <c r="C14" s="12"/>
      <c r="G14" s="27"/>
      <c r="H14" s="72">
        <f>H12</f>
        <v>9010</v>
      </c>
      <c r="J14" s="65"/>
      <c r="K14" s="65"/>
      <c r="M14" s="60"/>
      <c r="O14" s="12"/>
      <c r="P14" s="12"/>
      <c r="S14" s="61"/>
    </row>
    <row r="15" spans="2:29">
      <c r="B15" s="62" t="str">
        <f>IF(H15=0,"","4.")</f>
        <v>4.</v>
      </c>
      <c r="C15" s="12" t="s">
        <v>110</v>
      </c>
      <c r="E15" s="63" t="s">
        <v>101</v>
      </c>
      <c r="F15" s="11" t="s">
        <v>97</v>
      </c>
      <c r="G15" s="64">
        <f>IF(H15=0,"",H15)</f>
        <v>8178</v>
      </c>
      <c r="H15" s="14">
        <f>SUM(W15:AB16)+AC15</f>
        <v>8178</v>
      </c>
      <c r="J15" s="65">
        <v>11.54</v>
      </c>
      <c r="K15" s="66">
        <v>49.91</v>
      </c>
      <c r="L15" s="67">
        <v>4</v>
      </c>
      <c r="M15" s="68" t="str">
        <f t="shared" ref="M15:M16" si="20">IF(N15=0,"",":")</f>
        <v>:</v>
      </c>
      <c r="N15" s="66">
        <v>59.43</v>
      </c>
      <c r="O15" s="12">
        <v>184</v>
      </c>
      <c r="P15" s="67">
        <v>541</v>
      </c>
      <c r="Q15" s="66">
        <v>10.55</v>
      </c>
      <c r="R15" s="69">
        <v>2</v>
      </c>
      <c r="S15" s="68" t="str">
        <f t="shared" ref="S15:S16" si="21">IF(T15=0,"",":")</f>
        <v>:</v>
      </c>
      <c r="T15" s="70">
        <v>10.51</v>
      </c>
      <c r="U15" s="19">
        <f t="shared" ref="U15:U16" si="22">L15*60+N15</f>
        <v>299.43</v>
      </c>
      <c r="V15" s="19">
        <f>R15*60+T15</f>
        <v>130.51</v>
      </c>
      <c r="W15" s="71">
        <f t="shared" ref="W15:W16" si="23">IF(J15&gt;0,(INT(POWER(18-J15,1.81)*25.4347)),0)</f>
        <v>744</v>
      </c>
      <c r="X15" s="71">
        <f t="shared" ref="X15:X16" si="24">IF(K15&gt;0,(INT(POWER(82-K15,1.81)*1.53775)),0)</f>
        <v>819</v>
      </c>
      <c r="Y15" s="71">
        <f t="shared" ref="Y15:Y16" si="25">IF(N15&lt;&gt;"",(INT(POWER(480-U15,1.85)*0.03768)),0)</f>
        <v>563</v>
      </c>
      <c r="Z15" s="71">
        <f t="shared" ref="Z15:Z16" si="26">IF(O15&gt;0,(INT(POWER(O15-75,1.42)*0.8465)),0)</f>
        <v>661</v>
      </c>
      <c r="AA15" s="71">
        <f t="shared" ref="AA15:AA16" si="27">IF(P15&gt;0,(INT(POWER(P15-220,1.4)*0.14354)),0)</f>
        <v>463</v>
      </c>
      <c r="AB15" s="71">
        <f t="shared" ref="AB15:AB16" si="28">IF(Q15&gt;0,(INT(POWER(Q15-1.5,1.05)*51.39)),0)</f>
        <v>519</v>
      </c>
      <c r="AC15" s="71">
        <f>IF(T15&lt;&gt;"",(INT(POWER(305.5-V15,1.85)*0.08713)),0)</f>
        <v>1229</v>
      </c>
    </row>
    <row r="16" spans="2:29">
      <c r="B16" s="59"/>
      <c r="C16" s="12"/>
      <c r="E16" s="11" t="s">
        <v>102</v>
      </c>
      <c r="G16" s="27"/>
      <c r="H16" s="72">
        <f t="shared" ref="H16:H17" si="29">H15</f>
        <v>8178</v>
      </c>
      <c r="J16" s="65">
        <v>12.26</v>
      </c>
      <c r="K16" s="66">
        <v>56.87</v>
      </c>
      <c r="L16" s="67">
        <v>4</v>
      </c>
      <c r="M16" s="68" t="str">
        <f t="shared" si="20"/>
        <v>:</v>
      </c>
      <c r="N16" s="66">
        <v>59.98</v>
      </c>
      <c r="O16" s="12">
        <v>164</v>
      </c>
      <c r="P16" s="67">
        <v>552</v>
      </c>
      <c r="Q16" s="66">
        <v>10.43</v>
      </c>
      <c r="S16" s="61" t="str">
        <f t="shared" si="21"/>
        <v/>
      </c>
      <c r="U16" s="19">
        <f t="shared" si="22"/>
        <v>299.98</v>
      </c>
      <c r="W16" s="71">
        <f t="shared" si="23"/>
        <v>601</v>
      </c>
      <c r="X16" s="71">
        <f t="shared" si="24"/>
        <v>526</v>
      </c>
      <c r="Y16" s="71">
        <f t="shared" si="25"/>
        <v>560</v>
      </c>
      <c r="Z16" s="71">
        <f t="shared" si="26"/>
        <v>496</v>
      </c>
      <c r="AA16" s="71">
        <f t="shared" si="27"/>
        <v>485</v>
      </c>
      <c r="AB16" s="71">
        <f t="shared" si="28"/>
        <v>512</v>
      </c>
    </row>
    <row r="17" spans="2:29">
      <c r="B17" s="59"/>
      <c r="C17" s="12"/>
      <c r="G17" s="27"/>
      <c r="H17" s="72">
        <f t="shared" si="29"/>
        <v>8178</v>
      </c>
      <c r="J17" s="65"/>
      <c r="M17" s="60"/>
      <c r="P17" s="12"/>
      <c r="Q17" s="65"/>
      <c r="S17" s="61"/>
    </row>
    <row r="18" spans="2:29">
      <c r="B18" s="62" t="str">
        <f>IF(H18=0,"","5.")</f>
        <v>5.</v>
      </c>
      <c r="C18" s="12" t="s">
        <v>111</v>
      </c>
      <c r="E18" s="63" t="s">
        <v>103</v>
      </c>
      <c r="F18" s="11" t="s">
        <v>97</v>
      </c>
      <c r="G18" s="64">
        <f>IF(H18=0,"",H18)</f>
        <v>7776</v>
      </c>
      <c r="H18" s="14">
        <f>SUM(W18:AB19)+AC18</f>
        <v>7776</v>
      </c>
      <c r="J18" s="65">
        <v>11.47</v>
      </c>
      <c r="K18" s="15">
        <v>50.48</v>
      </c>
      <c r="L18" s="67">
        <v>4</v>
      </c>
      <c r="M18" s="68" t="str">
        <f t="shared" ref="M18:M19" si="30">IF(N18=0,"",":")</f>
        <v>:</v>
      </c>
      <c r="N18" s="66">
        <v>59.96</v>
      </c>
      <c r="O18" s="12">
        <v>172</v>
      </c>
      <c r="P18" s="67">
        <v>523</v>
      </c>
      <c r="Q18" s="66">
        <v>12.54</v>
      </c>
      <c r="R18" s="69">
        <v>2</v>
      </c>
      <c r="S18" s="68" t="str">
        <f t="shared" ref="S18:S19" si="31">IF(T18=0,"",":")</f>
        <v>:</v>
      </c>
      <c r="T18" s="70">
        <v>19.46</v>
      </c>
      <c r="U18" s="19">
        <f t="shared" ref="U18:U19" si="32">L18*60+N18</f>
        <v>299.95999999999998</v>
      </c>
      <c r="V18" s="19">
        <f>R18*60+T18</f>
        <v>139.46</v>
      </c>
      <c r="W18" s="71">
        <f t="shared" ref="W18:W19" si="33">IF(J18&gt;0,(INT(POWER(18-J18,1.81)*25.4347)),0)</f>
        <v>759</v>
      </c>
      <c r="X18" s="71">
        <f t="shared" ref="X18:X19" si="34">IF(K18&gt;0,(INT(POWER(82-K18,1.81)*1.53775)),0)</f>
        <v>793</v>
      </c>
      <c r="Y18" s="71">
        <f t="shared" ref="Y18:Y19" si="35">IF(N18&lt;&gt;"",(INT(POWER(480-U18,1.85)*0.03768)),0)</f>
        <v>560</v>
      </c>
      <c r="Z18" s="71">
        <f t="shared" ref="Z18:Z19" si="36">IF(O18&gt;0,(INT(POWER(O18-75,1.42)*0.8465)),0)</f>
        <v>560</v>
      </c>
      <c r="AA18" s="71">
        <f t="shared" ref="AA18:AA19" si="37">IF(P18&gt;0,(INT(POWER(P18-220,1.4)*0.14354)),0)</f>
        <v>427</v>
      </c>
      <c r="AB18" s="71">
        <f t="shared" ref="AB18:AB19" si="38">IF(Q18&gt;0,(INT(POWER(Q18-1.5,1.05)*51.39)),0)</f>
        <v>639</v>
      </c>
      <c r="AC18" s="71">
        <f>IF(T18&lt;&gt;"",(INT(POWER(305.5-V18,1.85)*0.08713)),0)</f>
        <v>1115</v>
      </c>
    </row>
    <row r="19" spans="2:29">
      <c r="B19" s="59"/>
      <c r="C19" s="12"/>
      <c r="E19" s="11" t="s">
        <v>104</v>
      </c>
      <c r="G19" s="27"/>
      <c r="H19" s="72">
        <f>H18</f>
        <v>7776</v>
      </c>
      <c r="J19" s="65">
        <v>12.65</v>
      </c>
      <c r="K19" s="15">
        <v>60.78</v>
      </c>
      <c r="L19" s="67">
        <v>5</v>
      </c>
      <c r="M19" s="68" t="str">
        <f t="shared" si="30"/>
        <v>:</v>
      </c>
      <c r="N19" s="66">
        <v>7.69</v>
      </c>
      <c r="O19" s="12">
        <v>160</v>
      </c>
      <c r="P19" s="67">
        <v>516</v>
      </c>
      <c r="Q19" s="66">
        <v>12.13</v>
      </c>
      <c r="S19" s="61" t="str">
        <f t="shared" si="31"/>
        <v/>
      </c>
      <c r="U19" s="19">
        <f t="shared" si="32"/>
        <v>307.69</v>
      </c>
      <c r="W19" s="71">
        <f t="shared" si="33"/>
        <v>529</v>
      </c>
      <c r="X19" s="71">
        <f t="shared" si="34"/>
        <v>387</v>
      </c>
      <c r="Y19" s="71">
        <f t="shared" si="35"/>
        <v>516</v>
      </c>
      <c r="Z19" s="71">
        <f t="shared" si="36"/>
        <v>464</v>
      </c>
      <c r="AA19" s="71">
        <f t="shared" si="37"/>
        <v>413</v>
      </c>
      <c r="AB19" s="71">
        <f t="shared" si="38"/>
        <v>614</v>
      </c>
    </row>
    <row r="20" spans="2:29">
      <c r="B20" s="59"/>
      <c r="C20" s="12"/>
      <c r="G20" s="27"/>
      <c r="H20" s="72">
        <f>H18</f>
        <v>7776</v>
      </c>
      <c r="J20" s="65"/>
      <c r="M20" s="60"/>
      <c r="Q20" s="65"/>
      <c r="S20" s="61"/>
    </row>
    <row r="21" spans="2:29">
      <c r="B21" s="62" t="str">
        <f>IF(H21=0,"","6.")</f>
        <v>6.</v>
      </c>
      <c r="C21" s="12" t="s">
        <v>22</v>
      </c>
      <c r="E21" s="11" t="s">
        <v>105</v>
      </c>
      <c r="F21" s="11" t="s">
        <v>97</v>
      </c>
      <c r="G21" s="64">
        <f>IF(H21=0,"",H21)</f>
        <v>7195</v>
      </c>
      <c r="H21" s="14">
        <f>SUM(W21:AB22)+AC21</f>
        <v>7195</v>
      </c>
      <c r="J21" s="65">
        <v>12.13</v>
      </c>
      <c r="K21" s="66">
        <v>58.5</v>
      </c>
      <c r="L21" s="67">
        <v>4</v>
      </c>
      <c r="M21" s="68" t="str">
        <f t="shared" ref="M21:M22" si="39">IF(N21=0,"",":")</f>
        <v>:</v>
      </c>
      <c r="N21" s="66">
        <v>46.45</v>
      </c>
      <c r="O21" s="12">
        <v>172</v>
      </c>
      <c r="P21" s="67">
        <v>594</v>
      </c>
      <c r="Q21" s="66">
        <v>10.78</v>
      </c>
      <c r="R21" s="74">
        <v>2</v>
      </c>
      <c r="S21" s="68" t="str">
        <f t="shared" ref="S21:S22" si="40">IF(T21=0,"",":")</f>
        <v>:</v>
      </c>
      <c r="T21" s="75">
        <v>17.989999999999998</v>
      </c>
      <c r="U21" s="19">
        <f t="shared" ref="U21:U22" si="41">L21*60+N21</f>
        <v>286.45</v>
      </c>
      <c r="V21" s="19">
        <f>R21*60+T21</f>
        <v>137.99</v>
      </c>
      <c r="W21" s="71">
        <f t="shared" ref="W21:W22" si="42">IF(J21&gt;0,(INT(POWER(18-J21,1.81)*25.4347)),0)</f>
        <v>626</v>
      </c>
      <c r="X21" s="71">
        <f t="shared" ref="X21:X22" si="43">IF(K21&gt;0,(INT(POWER(82-K21,1.81)*1.53775)),0)</f>
        <v>466</v>
      </c>
      <c r="Y21" s="71">
        <f t="shared" ref="Y21:Y22" si="44">IF(N21&lt;&gt;"",(INT(POWER(480-U21,1.85)*0.03768)),0)</f>
        <v>640</v>
      </c>
      <c r="Z21" s="71">
        <f t="shared" ref="Z21:Z22" si="45">IF(O21&gt;0,(INT(POWER(O21-75,1.42)*0.8465)),0)</f>
        <v>560</v>
      </c>
      <c r="AA21" s="71">
        <f t="shared" ref="AA21:AA22" si="46">IF(P21&gt;0,(INT(POWER(P21-220,1.4)*0.14354)),0)</f>
        <v>574</v>
      </c>
      <c r="AB21" s="71">
        <f t="shared" ref="AB21:AB22" si="47">IF(Q21&gt;0,(INT(POWER(Q21-1.5,1.05)*51.39)),0)</f>
        <v>533</v>
      </c>
      <c r="AC21" s="71">
        <f>IF(T21&lt;&gt;"",(INT(POWER(305.5-V21,1.85)*0.08713)),0)</f>
        <v>1134</v>
      </c>
    </row>
    <row r="22" spans="2:29">
      <c r="B22" s="59"/>
      <c r="C22" s="12"/>
      <c r="E22" s="11" t="s">
        <v>106</v>
      </c>
      <c r="G22" s="27"/>
      <c r="H22" s="72">
        <f t="shared" ref="H22:H23" si="48">H21</f>
        <v>7195</v>
      </c>
      <c r="J22" s="65">
        <v>12.54</v>
      </c>
      <c r="K22" s="66">
        <v>62.41</v>
      </c>
      <c r="L22" s="67">
        <v>5</v>
      </c>
      <c r="M22" s="68" t="str">
        <f t="shared" si="39"/>
        <v>:</v>
      </c>
      <c r="N22" s="66">
        <v>22.37</v>
      </c>
      <c r="O22" s="12">
        <v>164</v>
      </c>
      <c r="P22" s="67">
        <v>523</v>
      </c>
      <c r="Q22" s="66">
        <v>8.86</v>
      </c>
      <c r="S22" s="61" t="str">
        <f t="shared" si="40"/>
        <v/>
      </c>
      <c r="U22" s="19">
        <f t="shared" si="41"/>
        <v>322.37</v>
      </c>
      <c r="W22" s="71">
        <f t="shared" si="42"/>
        <v>549</v>
      </c>
      <c r="X22" s="71">
        <f t="shared" si="43"/>
        <v>335</v>
      </c>
      <c r="Y22" s="71">
        <f t="shared" si="44"/>
        <v>438</v>
      </c>
      <c r="Z22" s="71">
        <f t="shared" si="45"/>
        <v>496</v>
      </c>
      <c r="AA22" s="71">
        <f t="shared" si="46"/>
        <v>427</v>
      </c>
      <c r="AB22" s="71">
        <f t="shared" si="47"/>
        <v>417</v>
      </c>
    </row>
    <row r="23" spans="2:29">
      <c r="B23" s="59"/>
      <c r="C23" s="12"/>
      <c r="G23" s="27"/>
      <c r="H23" s="72">
        <f t="shared" si="48"/>
        <v>7195</v>
      </c>
      <c r="J23" s="65"/>
      <c r="K23" s="65"/>
      <c r="M23" s="60"/>
      <c r="O23" s="12"/>
      <c r="Q23" s="65"/>
      <c r="S23" s="61"/>
    </row>
    <row r="24" spans="2:29">
      <c r="B24" s="62" t="str">
        <f>IF(H24=0,"","7.")</f>
        <v>7.</v>
      </c>
      <c r="C24" s="12" t="s">
        <v>25</v>
      </c>
      <c r="E24" s="63" t="s">
        <v>107</v>
      </c>
      <c r="F24" s="11" t="s">
        <v>97</v>
      </c>
      <c r="G24" s="64">
        <f>IF(H24=0,"",H24)</f>
        <v>6944</v>
      </c>
      <c r="H24" s="14">
        <f>SUM(W24:AB25)+AC24</f>
        <v>6944</v>
      </c>
      <c r="J24" s="65">
        <v>12.51</v>
      </c>
      <c r="K24" s="66">
        <v>59.76</v>
      </c>
      <c r="L24" s="67">
        <v>4</v>
      </c>
      <c r="M24" s="68" t="str">
        <f t="shared" ref="M24:M25" si="49">IF(N24=0,"",":")</f>
        <v>:</v>
      </c>
      <c r="N24" s="66">
        <v>36.229999999999997</v>
      </c>
      <c r="O24" s="12">
        <v>152</v>
      </c>
      <c r="P24" s="67">
        <v>528</v>
      </c>
      <c r="Q24" s="66">
        <v>14.85</v>
      </c>
      <c r="R24" s="69">
        <v>2</v>
      </c>
      <c r="S24" s="68" t="str">
        <f t="shared" ref="S24:S25" si="50">IF(T24=0,"",":")</f>
        <v>:</v>
      </c>
      <c r="T24" s="73">
        <v>11.33</v>
      </c>
      <c r="U24" s="19">
        <f t="shared" ref="U24:U25" si="51">L24*60+N24</f>
        <v>276.23</v>
      </c>
      <c r="V24" s="19">
        <f>R24*60+T24</f>
        <v>131.33000000000001</v>
      </c>
      <c r="W24" s="71">
        <f t="shared" ref="W24:W25" si="52">IF(J24&gt;0,(INT(POWER(18-J24,1.81)*25.4347)),0)</f>
        <v>554</v>
      </c>
      <c r="X24" s="71">
        <f t="shared" ref="X24:X25" si="53">IF(K24&gt;0,(INT(POWER(82-K24,1.81)*1.53775)),0)</f>
        <v>421</v>
      </c>
      <c r="Y24" s="71">
        <f t="shared" ref="Y24:Y25" si="54">IF(N24&lt;&gt;"",(INT(POWER(480-U24,1.85)*0.03768)),0)</f>
        <v>704</v>
      </c>
      <c r="Z24" s="71">
        <f t="shared" ref="Z24:Z25" si="55">IF(O24&gt;0,(INT(POWER(O24-75,1.42)*0.8465)),0)</f>
        <v>404</v>
      </c>
      <c r="AA24" s="71">
        <f t="shared" ref="AA24:AA25" si="56">IF(P24&gt;0,(INT(POWER(P24-220,1.4)*0.14354)),0)</f>
        <v>437</v>
      </c>
      <c r="AB24" s="71">
        <f t="shared" ref="AB24:AB25" si="57">IF(Q24&gt;0,(INT(POWER(Q24-1.5,1.05)*51.39)),0)</f>
        <v>780</v>
      </c>
      <c r="AC24" s="71">
        <f>IF(T24&lt;&gt;"",(INT(POWER(305.5-V24,1.85)*0.08713)),0)</f>
        <v>1218</v>
      </c>
    </row>
    <row r="25" spans="2:29">
      <c r="B25" s="59"/>
      <c r="C25" s="12"/>
      <c r="E25" s="11" t="s">
        <v>108</v>
      </c>
      <c r="G25" s="27"/>
      <c r="H25" s="72">
        <f>H24</f>
        <v>6944</v>
      </c>
      <c r="J25" s="65">
        <v>12.56</v>
      </c>
      <c r="K25" s="66">
        <v>68.45</v>
      </c>
      <c r="L25" s="67">
        <v>4</v>
      </c>
      <c r="M25" s="68" t="str">
        <f t="shared" si="49"/>
        <v>:</v>
      </c>
      <c r="N25" s="66">
        <v>47.43</v>
      </c>
      <c r="O25" s="12">
        <v>144</v>
      </c>
      <c r="P25" s="67">
        <v>458</v>
      </c>
      <c r="Q25" s="66">
        <v>9</v>
      </c>
      <c r="S25" s="61" t="str">
        <f t="shared" si="50"/>
        <v/>
      </c>
      <c r="U25" s="19">
        <f t="shared" si="51"/>
        <v>287.43</v>
      </c>
      <c r="W25" s="71">
        <f t="shared" si="52"/>
        <v>545</v>
      </c>
      <c r="X25" s="71">
        <f t="shared" si="53"/>
        <v>172</v>
      </c>
      <c r="Y25" s="71">
        <f t="shared" si="54"/>
        <v>634</v>
      </c>
      <c r="Z25" s="71">
        <f t="shared" si="55"/>
        <v>345</v>
      </c>
      <c r="AA25" s="71">
        <f t="shared" si="56"/>
        <v>304</v>
      </c>
      <c r="AB25" s="71">
        <f t="shared" si="57"/>
        <v>426</v>
      </c>
    </row>
    <row r="26" spans="2:29">
      <c r="B26" s="59"/>
      <c r="G26" s="27"/>
      <c r="H26" s="72">
        <f>H24</f>
        <v>6944</v>
      </c>
      <c r="J26" s="65"/>
      <c r="M26" s="60"/>
      <c r="P26" s="12"/>
      <c r="Q26" s="65"/>
      <c r="S26" s="61"/>
    </row>
    <row r="27" spans="2:29">
      <c r="B27" s="62" t="str">
        <f>IF(H27=0,"","9.")</f>
        <v/>
      </c>
      <c r="E27"/>
      <c r="G27" s="64" t="str">
        <f>IF(H27=0,"",H27)</f>
        <v/>
      </c>
      <c r="K27" s="66"/>
      <c r="L27" s="76"/>
      <c r="M27" s="68" t="str">
        <f t="shared" ref="M27:M28" si="58">IF(N27=0,"",":")</f>
        <v/>
      </c>
      <c r="N27" s="77"/>
      <c r="O27" s="12"/>
      <c r="P27" s="67"/>
      <c r="Q27" s="66"/>
      <c r="R27" s="69"/>
      <c r="S27" s="68" t="str">
        <f t="shared" ref="S27:S28" si="59">IF(T27=0,"",":")</f>
        <v/>
      </c>
      <c r="T27" s="70"/>
      <c r="U27" s="19">
        <f t="shared" ref="U27:U28" si="60">L27*60+N27</f>
        <v>0</v>
      </c>
      <c r="V27" s="19">
        <f>R27*60+T27</f>
        <v>0</v>
      </c>
      <c r="W27" s="71">
        <f t="shared" ref="W27:W28" si="61">IF(J27&gt;0,(INT(POWER(18-J27,1.81)*25.4347)),0)</f>
        <v>0</v>
      </c>
      <c r="X27" s="71">
        <f t="shared" ref="X27:X28" si="62">IF(K27&gt;0,(INT(POWER(82-K27,1.81)*1.53775)),0)</f>
        <v>0</v>
      </c>
      <c r="Y27" s="71">
        <f t="shared" ref="Y27:Y28" si="63">IF(N27&lt;&gt;"",(INT(POWER(480-U27,1.85)*0.03768)),0)</f>
        <v>0</v>
      </c>
      <c r="Z27" s="71">
        <f t="shared" ref="Z27:Z28" si="64">IF(O27&gt;0,(INT(POWER(O27-75,1.42)*0.8465)),0)</f>
        <v>0</v>
      </c>
      <c r="AA27" s="71">
        <f t="shared" ref="AA27:AA28" si="65">IF(P27&gt;0,(INT(POWER(P27-220,1.4)*0.14354)),0)</f>
        <v>0</v>
      </c>
      <c r="AB27" s="71">
        <f t="shared" ref="AB27:AB28" si="66">IF(Q27&gt;0,(INT(POWER(Q27-1.5,1.05)*51.39)),0)</f>
        <v>0</v>
      </c>
      <c r="AC27" s="71">
        <f>IF(T27&lt;&gt;"",(INT(POWER(305.5-V27,1.85)*0.08713)),0)</f>
        <v>0</v>
      </c>
    </row>
    <row r="28" spans="2:29">
      <c r="B28" s="59"/>
      <c r="E28"/>
      <c r="G28" s="27"/>
      <c r="H28" s="72"/>
      <c r="K28" s="66"/>
      <c r="L28" s="67"/>
      <c r="M28" s="68" t="str">
        <f t="shared" si="58"/>
        <v/>
      </c>
      <c r="N28" s="66"/>
      <c r="O28" s="12"/>
      <c r="P28" s="67"/>
      <c r="Q28" s="66"/>
      <c r="S28" s="61" t="str">
        <f t="shared" si="59"/>
        <v/>
      </c>
      <c r="U28" s="19">
        <f t="shared" si="60"/>
        <v>0</v>
      </c>
      <c r="W28" s="71">
        <f t="shared" si="61"/>
        <v>0</v>
      </c>
      <c r="X28" s="71">
        <f t="shared" si="62"/>
        <v>0</v>
      </c>
      <c r="Y28" s="71">
        <f t="shared" si="63"/>
        <v>0</v>
      </c>
      <c r="Z28" s="71">
        <f t="shared" si="64"/>
        <v>0</v>
      </c>
      <c r="AA28" s="71">
        <f t="shared" si="65"/>
        <v>0</v>
      </c>
      <c r="AB28" s="71">
        <f t="shared" si="66"/>
        <v>0</v>
      </c>
    </row>
    <row r="29" spans="2:29">
      <c r="B29" s="59"/>
      <c r="G29" s="27"/>
      <c r="H29" s="72"/>
      <c r="M29" s="60"/>
      <c r="O29" s="12"/>
      <c r="S29" s="61"/>
    </row>
    <row r="30" spans="2:29">
      <c r="B30" s="62" t="str">
        <f>IF(H30=0,"","10.")</f>
        <v/>
      </c>
      <c r="G30" s="64" t="str">
        <f>IF(H30=0,"",H30)</f>
        <v/>
      </c>
      <c r="J30" s="65"/>
      <c r="K30" s="66"/>
      <c r="L30" s="67"/>
      <c r="M30" s="68" t="str">
        <f t="shared" ref="M30:M31" si="67">IF(N30=0,"",":")</f>
        <v/>
      </c>
      <c r="N30" s="66"/>
      <c r="O30" s="12"/>
      <c r="P30" s="12"/>
      <c r="R30" s="69"/>
      <c r="S30" s="61" t="str">
        <f t="shared" ref="S30:S31" si="68">IF(T30=0,"",":")</f>
        <v/>
      </c>
      <c r="T30" s="70"/>
      <c r="U30" s="19">
        <f t="shared" ref="U30:U31" si="69">L30*60+N30</f>
        <v>0</v>
      </c>
      <c r="V30" s="19">
        <f>R30*60+T30</f>
        <v>0</v>
      </c>
      <c r="W30" s="71">
        <f t="shared" ref="W30:W31" si="70">IF(J30&gt;0,(INT(POWER(18-J30,1.81)*25.4347)),0)</f>
        <v>0</v>
      </c>
      <c r="X30" s="71">
        <f t="shared" ref="X30:X31" si="71">IF(K30&gt;0,(INT(POWER(82-K30,1.81)*1.53775)),0)</f>
        <v>0</v>
      </c>
      <c r="Y30" s="71">
        <f t="shared" ref="Y30:Y31" si="72">IF(N30&lt;&gt;"",(INT(POWER(480-U30,1.85)*0.03768)),0)</f>
        <v>0</v>
      </c>
      <c r="Z30" s="71">
        <f t="shared" ref="Z30:Z31" si="73">IF(O30&gt;0,(INT(POWER(O30-75,1.42)*0.8465)),0)</f>
        <v>0</v>
      </c>
      <c r="AA30" s="71">
        <f t="shared" ref="AA30:AA31" si="74">IF(P30&gt;0,(INT(POWER(P30-220,1.4)*0.14354)),0)</f>
        <v>0</v>
      </c>
      <c r="AB30" s="71">
        <f t="shared" ref="AB30:AB31" si="75">IF(Q30&gt;0,(INT(POWER(Q30-1.5,1.05)*51.39)),0)</f>
        <v>0</v>
      </c>
      <c r="AC30" s="71">
        <f>IF(T30&lt;&gt;"",(INT(POWER(305.5-V30,1.85)*0.08713)),0)</f>
        <v>0</v>
      </c>
    </row>
    <row r="31" spans="2:29">
      <c r="B31" s="59"/>
      <c r="G31" s="27"/>
      <c r="H31" s="72"/>
      <c r="J31" s="65"/>
      <c r="K31" s="66"/>
      <c r="L31" s="67"/>
      <c r="M31" s="68" t="str">
        <f t="shared" si="67"/>
        <v/>
      </c>
      <c r="N31" s="66"/>
      <c r="O31" s="12"/>
      <c r="P31" s="12"/>
      <c r="S31" s="61" t="str">
        <f t="shared" si="68"/>
        <v/>
      </c>
      <c r="U31" s="19">
        <f t="shared" si="69"/>
        <v>0</v>
      </c>
      <c r="W31" s="71">
        <f t="shared" si="70"/>
        <v>0</v>
      </c>
      <c r="X31" s="71">
        <f t="shared" si="71"/>
        <v>0</v>
      </c>
      <c r="Y31" s="71">
        <f t="shared" si="72"/>
        <v>0</v>
      </c>
      <c r="Z31" s="71">
        <f t="shared" si="73"/>
        <v>0</v>
      </c>
      <c r="AA31" s="71">
        <f t="shared" si="74"/>
        <v>0</v>
      </c>
      <c r="AB31" s="71">
        <f t="shared" si="75"/>
        <v>0</v>
      </c>
    </row>
    <row r="32" spans="2:29">
      <c r="B32" s="59"/>
      <c r="G32" s="27"/>
      <c r="H32" s="72"/>
      <c r="J32" s="65"/>
      <c r="K32" s="65"/>
      <c r="M32" s="60"/>
      <c r="O32" s="12"/>
      <c r="S32" s="61"/>
    </row>
    <row r="33" spans="2:29">
      <c r="B33" s="62" t="str">
        <f>IF(H33=0,"","11.")</f>
        <v/>
      </c>
      <c r="G33" s="64" t="str">
        <f>IF(H33=0,"",H33)</f>
        <v/>
      </c>
      <c r="J33" s="65"/>
      <c r="K33" s="65"/>
      <c r="M33" s="78" t="str">
        <f t="shared" ref="M33:M34" si="76">IF(N33=0,"",":")</f>
        <v/>
      </c>
      <c r="O33" s="12"/>
      <c r="P33" s="12"/>
      <c r="S33" s="61" t="str">
        <f t="shared" ref="S33:S34" si="77">IF(T33=0,"",":")</f>
        <v/>
      </c>
      <c r="U33" s="19">
        <f t="shared" ref="U33:U34" si="78">L33*60+N33</f>
        <v>0</v>
      </c>
      <c r="V33" s="19">
        <f>R33*60+T33</f>
        <v>0</v>
      </c>
      <c r="W33" s="71">
        <f t="shared" ref="W33:W34" si="79">IF(J33&gt;0,(INT(POWER(18-J33,1.81)*25.4347)),0)</f>
        <v>0</v>
      </c>
      <c r="X33" s="71">
        <f t="shared" ref="X33:X34" si="80">IF(K33&gt;0,(INT(POWER(82-K33,1.81)*1.53775)),0)</f>
        <v>0</v>
      </c>
      <c r="Y33" s="71">
        <f t="shared" ref="Y33:Y34" si="81">IF(N33&lt;&gt;"",(INT(POWER(480-U33,1.85)*0.03768)),0)</f>
        <v>0</v>
      </c>
      <c r="Z33" s="71">
        <f t="shared" ref="Z33:Z34" si="82">IF(O33&gt;0,(INT(POWER(O33-75,1.42)*0.8465)),0)</f>
        <v>0</v>
      </c>
      <c r="AA33" s="71">
        <f t="shared" ref="AA33:AA34" si="83">IF(P33&gt;0,(INT(POWER(P33-220,1.4)*0.14354)),0)</f>
        <v>0</v>
      </c>
      <c r="AB33" s="71">
        <f t="shared" ref="AB33:AB34" si="84">IF(Q33&gt;0,(INT(POWER(Q33-1.5,1.05)*51.39)),0)</f>
        <v>0</v>
      </c>
      <c r="AC33" s="71">
        <f>IF(T33&lt;&gt;"",(INT(POWER(305.5-V33,1.85)*0.08713)),0)</f>
        <v>0</v>
      </c>
    </row>
    <row r="34" spans="2:29">
      <c r="B34" s="59"/>
      <c r="G34" s="27"/>
      <c r="H34" s="72"/>
      <c r="J34" s="65"/>
      <c r="K34" s="65"/>
      <c r="M34" s="78" t="str">
        <f t="shared" si="76"/>
        <v/>
      </c>
      <c r="O34" s="12"/>
      <c r="P34" s="12"/>
      <c r="S34" s="61" t="str">
        <f t="shared" si="77"/>
        <v/>
      </c>
      <c r="U34" s="19">
        <f t="shared" si="78"/>
        <v>0</v>
      </c>
      <c r="W34" s="71">
        <f t="shared" si="79"/>
        <v>0</v>
      </c>
      <c r="X34" s="71">
        <f t="shared" si="80"/>
        <v>0</v>
      </c>
      <c r="Y34" s="71">
        <f t="shared" si="81"/>
        <v>0</v>
      </c>
      <c r="Z34" s="71">
        <f t="shared" si="82"/>
        <v>0</v>
      </c>
      <c r="AA34" s="71">
        <f t="shared" si="83"/>
        <v>0</v>
      </c>
      <c r="AB34" s="71">
        <f t="shared" si="84"/>
        <v>0</v>
      </c>
    </row>
    <row r="35" spans="2:29">
      <c r="B35" s="59"/>
      <c r="G35" s="27"/>
      <c r="H35" s="72"/>
      <c r="M35" s="60"/>
      <c r="S35" s="27"/>
    </row>
    <row r="36" spans="2:29">
      <c r="B36" s="62" t="str">
        <f>IF(H36=0,"","12.")</f>
        <v/>
      </c>
      <c r="G36" s="64" t="str">
        <f>IF(H36=0,"",H36)</f>
        <v/>
      </c>
      <c r="M36" s="78" t="str">
        <f t="shared" ref="M36:M37" si="85">IF(N36=0,"",":")</f>
        <v/>
      </c>
      <c r="S36" s="61" t="str">
        <f t="shared" ref="S36:S37" si="86">IF(T36=0,"",":")</f>
        <v/>
      </c>
      <c r="U36" s="19">
        <f t="shared" ref="U36:U37" si="87">L36*60+N36</f>
        <v>0</v>
      </c>
      <c r="V36" s="19">
        <f>R36*60+T36</f>
        <v>0</v>
      </c>
      <c r="W36" s="71">
        <f t="shared" ref="W36:W37" si="88">IF(J36&gt;0,(INT(POWER(18-J36,1.81)*25.4347)),0)</f>
        <v>0</v>
      </c>
      <c r="X36" s="71">
        <f t="shared" ref="X36:X37" si="89">IF(K36&gt;0,(INT(POWER(82-K36,1.81)*1.53775)),0)</f>
        <v>0</v>
      </c>
      <c r="Y36" s="71">
        <f t="shared" ref="Y36:Y37" si="90">IF(N36&lt;&gt;"",(INT(POWER(480-U36,1.85)*0.03768)),0)</f>
        <v>0</v>
      </c>
      <c r="Z36" s="71">
        <f t="shared" ref="Z36:Z37" si="91">IF(O36&gt;0,(INT(POWER(O36-75,1.42)*0.8465)),0)</f>
        <v>0</v>
      </c>
      <c r="AA36" s="71">
        <f t="shared" ref="AA36:AA37" si="92">IF(P36&gt;0,(INT(POWER(P36-220,1.4)*0.14354)),0)</f>
        <v>0</v>
      </c>
      <c r="AB36" s="71">
        <f t="shared" ref="AB36:AB37" si="93">IF(Q36&gt;0,(INT(POWER(Q36-1.5,1.05)*51.39)),0)</f>
        <v>0</v>
      </c>
      <c r="AC36" s="71">
        <f>IF(T36&lt;&gt;"",(INT(POWER(305.5-V36,1.85)*0.08713)),0)</f>
        <v>0</v>
      </c>
    </row>
    <row r="37" spans="2:29">
      <c r="B37" s="59"/>
      <c r="G37" s="27"/>
      <c r="H37" s="72"/>
      <c r="M37" s="78" t="str">
        <f t="shared" si="85"/>
        <v/>
      </c>
      <c r="S37" s="61" t="str">
        <f t="shared" si="86"/>
        <v/>
      </c>
      <c r="U37" s="19">
        <f t="shared" si="87"/>
        <v>0</v>
      </c>
      <c r="W37" s="71">
        <f t="shared" si="88"/>
        <v>0</v>
      </c>
      <c r="X37" s="71">
        <f t="shared" si="89"/>
        <v>0</v>
      </c>
      <c r="Y37" s="71">
        <f t="shared" si="90"/>
        <v>0</v>
      </c>
      <c r="Z37" s="71">
        <f t="shared" si="91"/>
        <v>0</v>
      </c>
      <c r="AA37" s="71">
        <f t="shared" si="92"/>
        <v>0</v>
      </c>
      <c r="AB37" s="71">
        <f t="shared" si="93"/>
        <v>0</v>
      </c>
    </row>
    <row r="38" spans="2:29">
      <c r="B38" s="59"/>
      <c r="G38" s="27"/>
      <c r="H38" s="72"/>
      <c r="M38" s="60"/>
      <c r="S38" s="27"/>
    </row>
    <row r="39" spans="2:29">
      <c r="B39" s="62" t="str">
        <f>IF(H39=0,"","13.")</f>
        <v/>
      </c>
      <c r="G39" s="64" t="str">
        <f>IF(H39=0,"",H39)</f>
        <v/>
      </c>
      <c r="M39" s="78" t="str">
        <f t="shared" ref="M39:M40" si="94">IF(N39=0,"",":")</f>
        <v/>
      </c>
      <c r="S39" s="61" t="str">
        <f t="shared" ref="S39:S40" si="95">IF(T39=0,"",":")</f>
        <v/>
      </c>
      <c r="U39" s="19">
        <f t="shared" ref="U39:U40" si="96">L39*60+N39</f>
        <v>0</v>
      </c>
      <c r="V39" s="19">
        <f>R39*60+T39</f>
        <v>0</v>
      </c>
      <c r="W39" s="71">
        <f t="shared" ref="W39:W40" si="97">IF(J39&gt;0,(INT(POWER(18-J39,1.81)*25.4347)),0)</f>
        <v>0</v>
      </c>
      <c r="X39" s="71">
        <f t="shared" ref="X39:X40" si="98">IF(K39&gt;0,(INT(POWER(82-K39,1.81)*1.53775)),0)</f>
        <v>0</v>
      </c>
      <c r="Y39" s="71">
        <f t="shared" ref="Y39:Y40" si="99">IF(N39&lt;&gt;"",(INT(POWER(480-U39,1.85)*0.03768)),0)</f>
        <v>0</v>
      </c>
      <c r="Z39" s="71">
        <f t="shared" ref="Z39:Z40" si="100">IF(O39&gt;0,(INT(POWER(O39-75,1.42)*0.8465)),0)</f>
        <v>0</v>
      </c>
      <c r="AA39" s="71">
        <f t="shared" ref="AA39:AA40" si="101">IF(P39&gt;0,(INT(POWER(P39-220,1.4)*0.14354)),0)</f>
        <v>0</v>
      </c>
      <c r="AB39" s="71">
        <f t="shared" ref="AB39:AB40" si="102">IF(Q39&gt;0,(INT(POWER(Q39-1.5,1.05)*51.39)),0)</f>
        <v>0</v>
      </c>
      <c r="AC39" s="71">
        <f>IF(T39&lt;&gt;"",(INT(POWER(305.5-V39,1.85)*0.08713)),0)</f>
        <v>0</v>
      </c>
    </row>
    <row r="40" spans="2:29">
      <c r="B40" s="59"/>
      <c r="G40" s="27"/>
      <c r="H40" s="72"/>
      <c r="M40" s="78" t="str">
        <f t="shared" si="94"/>
        <v/>
      </c>
      <c r="S40" s="61" t="str">
        <f t="shared" si="95"/>
        <v/>
      </c>
      <c r="U40" s="19">
        <f t="shared" si="96"/>
        <v>0</v>
      </c>
      <c r="W40" s="71">
        <f t="shared" si="97"/>
        <v>0</v>
      </c>
      <c r="X40" s="71">
        <f t="shared" si="98"/>
        <v>0</v>
      </c>
      <c r="Y40" s="71">
        <f t="shared" si="99"/>
        <v>0</v>
      </c>
      <c r="Z40" s="71">
        <f t="shared" si="100"/>
        <v>0</v>
      </c>
      <c r="AA40" s="71">
        <f t="shared" si="101"/>
        <v>0</v>
      </c>
      <c r="AB40" s="71">
        <f t="shared" si="102"/>
        <v>0</v>
      </c>
    </row>
    <row r="41" spans="2:29">
      <c r="B41" s="59"/>
      <c r="G41" s="27"/>
      <c r="H41" s="72"/>
      <c r="M41" s="60"/>
      <c r="S41" s="27"/>
    </row>
    <row r="42" spans="2:29">
      <c r="B42" s="62" t="str">
        <f>IF(H42=0,"","14.")</f>
        <v/>
      </c>
      <c r="G42" s="64" t="str">
        <f>IF(H42=0,"",H42)</f>
        <v/>
      </c>
      <c r="M42" s="78" t="str">
        <f t="shared" ref="M42:M43" si="103">IF(N42=0,"",":")</f>
        <v/>
      </c>
      <c r="S42" s="61" t="str">
        <f t="shared" ref="S42:S43" si="104">IF(T42=0,"",":")</f>
        <v/>
      </c>
      <c r="U42" s="19">
        <f t="shared" ref="U42:U43" si="105">L42*60+N42</f>
        <v>0</v>
      </c>
      <c r="V42" s="19">
        <f>R42*60+T42</f>
        <v>0</v>
      </c>
      <c r="W42" s="71">
        <f t="shared" ref="W42:W43" si="106">IF(J42&gt;0,(INT(POWER(18-J42,1.81)*25.4347)),0)</f>
        <v>0</v>
      </c>
      <c r="X42" s="71">
        <f t="shared" ref="X42:X43" si="107">IF(K42&gt;0,(INT(POWER(82-K42,1.81)*1.53775)),0)</f>
        <v>0</v>
      </c>
      <c r="Y42" s="71">
        <f t="shared" ref="Y42:Y43" si="108">IF(N42&lt;&gt;"",(INT(POWER(480-U42,1.85)*0.03768)),0)</f>
        <v>0</v>
      </c>
      <c r="Z42" s="71">
        <f t="shared" ref="Z42:Z43" si="109">IF(O42&gt;0,(INT(POWER(O42-75,1.42)*0.8465)),0)</f>
        <v>0</v>
      </c>
      <c r="AA42" s="71">
        <f t="shared" ref="AA42:AA43" si="110">IF(P42&gt;0,(INT(POWER(P42-220,1.4)*0.14354)),0)</f>
        <v>0</v>
      </c>
      <c r="AB42" s="71">
        <f t="shared" ref="AB42:AB43" si="111">IF(Q42&gt;0,(INT(POWER(Q42-1.5,1.05)*51.39)),0)</f>
        <v>0</v>
      </c>
      <c r="AC42" s="71">
        <f>IF(T42&lt;&gt;"",(INT(POWER(305.5-V42,1.85)*0.08713)),0)</f>
        <v>0</v>
      </c>
    </row>
    <row r="43" spans="2:29">
      <c r="B43" s="59"/>
      <c r="G43" s="27"/>
      <c r="H43" s="72"/>
      <c r="M43" s="78" t="str">
        <f t="shared" si="103"/>
        <v/>
      </c>
      <c r="S43" s="61" t="str">
        <f t="shared" si="104"/>
        <v/>
      </c>
      <c r="U43" s="19">
        <f t="shared" si="105"/>
        <v>0</v>
      </c>
      <c r="W43" s="71">
        <f t="shared" si="106"/>
        <v>0</v>
      </c>
      <c r="X43" s="71">
        <f t="shared" si="107"/>
        <v>0</v>
      </c>
      <c r="Y43" s="71">
        <f t="shared" si="108"/>
        <v>0</v>
      </c>
      <c r="Z43" s="71">
        <f t="shared" si="109"/>
        <v>0</v>
      </c>
      <c r="AA43" s="71">
        <f t="shared" si="110"/>
        <v>0</v>
      </c>
      <c r="AB43" s="71">
        <f t="shared" si="111"/>
        <v>0</v>
      </c>
    </row>
    <row r="44" spans="2:29">
      <c r="B44" s="59"/>
      <c r="G44" s="27"/>
      <c r="H44" s="72"/>
      <c r="M44" s="60"/>
      <c r="S44" s="27"/>
    </row>
    <row r="45" spans="2:29">
      <c r="B45" s="62" t="str">
        <f>IF(H45=0,"","15.")</f>
        <v/>
      </c>
      <c r="G45" s="64" t="str">
        <f>IF(H45=0,"",H45)</f>
        <v/>
      </c>
      <c r="M45" s="78" t="str">
        <f t="shared" ref="M45:M46" si="112">IF(N45=0,"",":")</f>
        <v/>
      </c>
      <c r="S45" s="61" t="str">
        <f t="shared" ref="S45:S46" si="113">IF(T45=0,"",":")</f>
        <v/>
      </c>
      <c r="U45" s="19">
        <f t="shared" ref="U45:U46" si="114">L45*60+N45</f>
        <v>0</v>
      </c>
      <c r="V45" s="19">
        <f>R45*60+T45</f>
        <v>0</v>
      </c>
      <c r="W45" s="71">
        <f t="shared" ref="W45:W46" si="115">IF(J45&gt;0,(INT(POWER(18-J45,1.81)*25.4347)),0)</f>
        <v>0</v>
      </c>
      <c r="X45" s="71">
        <f t="shared" ref="X45:X46" si="116">IF(K45&gt;0,(INT(POWER(82-K45,1.81)*1.53775)),0)</f>
        <v>0</v>
      </c>
      <c r="Y45" s="71">
        <f t="shared" ref="Y45:Y46" si="117">IF(N45&lt;&gt;"",(INT(POWER(480-U45,1.85)*0.03768)),0)</f>
        <v>0</v>
      </c>
      <c r="Z45" s="71">
        <f t="shared" ref="Z45:Z46" si="118">IF(O45&gt;0,(INT(POWER(O45-75,1.42)*0.8465)),0)</f>
        <v>0</v>
      </c>
      <c r="AA45" s="71">
        <f t="shared" ref="AA45:AA46" si="119">IF(P45&gt;0,(INT(POWER(P45-220,1.4)*0.14354)),0)</f>
        <v>0</v>
      </c>
      <c r="AB45" s="71">
        <f t="shared" ref="AB45:AB46" si="120">IF(Q45&gt;0,(INT(POWER(Q45-1.5,1.05)*51.39)),0)</f>
        <v>0</v>
      </c>
      <c r="AC45" s="71">
        <f>IF(T45&lt;&gt;"",(INT(POWER(305.5-V45,1.85)*0.08713)),0)</f>
        <v>0</v>
      </c>
    </row>
    <row r="46" spans="2:29">
      <c r="B46" s="59"/>
      <c r="G46" s="27"/>
      <c r="H46" s="72"/>
      <c r="M46" s="78" t="str">
        <f t="shared" si="112"/>
        <v/>
      </c>
      <c r="S46" s="61" t="str">
        <f t="shared" si="113"/>
        <v/>
      </c>
      <c r="U46" s="19">
        <f t="shared" si="114"/>
        <v>0</v>
      </c>
      <c r="W46" s="71">
        <f t="shared" si="115"/>
        <v>0</v>
      </c>
      <c r="X46" s="71">
        <f t="shared" si="116"/>
        <v>0</v>
      </c>
      <c r="Y46" s="71">
        <f t="shared" si="117"/>
        <v>0</v>
      </c>
      <c r="Z46" s="71">
        <f t="shared" si="118"/>
        <v>0</v>
      </c>
      <c r="AA46" s="71">
        <f t="shared" si="119"/>
        <v>0</v>
      </c>
      <c r="AB46" s="71">
        <f t="shared" si="120"/>
        <v>0</v>
      </c>
    </row>
    <row r="47" spans="2:29">
      <c r="B47" s="59"/>
      <c r="G47" s="27"/>
      <c r="H47" s="72"/>
      <c r="M47" s="60"/>
      <c r="S47" s="27"/>
    </row>
    <row r="48" spans="2:29">
      <c r="B48" s="62" t="str">
        <f>IF(H48=0,"","16.")</f>
        <v/>
      </c>
      <c r="G48" s="64" t="str">
        <f>IF(H48=0,"",H48)</f>
        <v/>
      </c>
      <c r="M48" s="78" t="str">
        <f t="shared" ref="M48:M49" si="121">IF(N48=0,"",":")</f>
        <v/>
      </c>
      <c r="S48" s="61" t="str">
        <f t="shared" ref="S48:S49" si="122">IF(T48=0,"",":")</f>
        <v/>
      </c>
      <c r="U48" s="19">
        <f t="shared" ref="U48:U49" si="123">L48*60+N48</f>
        <v>0</v>
      </c>
      <c r="V48" s="19">
        <f>R48*60+T48</f>
        <v>0</v>
      </c>
      <c r="W48" s="71">
        <f t="shared" ref="W48:W49" si="124">IF(J48&gt;0,(INT(POWER(18-J48,1.81)*25.4347)),0)</f>
        <v>0</v>
      </c>
      <c r="X48" s="71">
        <f t="shared" ref="X48:X49" si="125">IF(K48&gt;0,(INT(POWER(82-K48,1.81)*1.53775)),0)</f>
        <v>0</v>
      </c>
      <c r="Y48" s="71">
        <f t="shared" ref="Y48:Y49" si="126">IF(N48&lt;&gt;"",(INT(POWER(480-U48,1.85)*0.03768)),0)</f>
        <v>0</v>
      </c>
      <c r="Z48" s="71">
        <f t="shared" ref="Z48:Z49" si="127">IF(O48&gt;0,(INT(POWER(O48-75,1.42)*0.8465)),0)</f>
        <v>0</v>
      </c>
      <c r="AA48" s="71">
        <f t="shared" ref="AA48:AA49" si="128">IF(P48&gt;0,(INT(POWER(P48-220,1.4)*0.14354)),0)</f>
        <v>0</v>
      </c>
      <c r="AB48" s="71">
        <f t="shared" ref="AB48:AB49" si="129">IF(Q48&gt;0,(INT(POWER(Q48-1.5,1.05)*51.39)),0)</f>
        <v>0</v>
      </c>
      <c r="AC48" s="71">
        <f>IF(T48&lt;&gt;"",(INT(POWER(305.5-V48,1.85)*0.08713)),0)</f>
        <v>0</v>
      </c>
    </row>
    <row r="49" spans="2:28">
      <c r="B49" s="59"/>
      <c r="G49" s="27"/>
      <c r="H49" s="72"/>
      <c r="M49" s="78" t="str">
        <f t="shared" si="121"/>
        <v/>
      </c>
      <c r="S49" s="61" t="str">
        <f t="shared" si="122"/>
        <v/>
      </c>
      <c r="U49" s="19">
        <f t="shared" si="123"/>
        <v>0</v>
      </c>
      <c r="W49" s="71">
        <f t="shared" si="124"/>
        <v>0</v>
      </c>
      <c r="X49" s="71">
        <f t="shared" si="125"/>
        <v>0</v>
      </c>
      <c r="Y49" s="71">
        <f t="shared" si="126"/>
        <v>0</v>
      </c>
      <c r="Z49" s="71">
        <f t="shared" si="127"/>
        <v>0</v>
      </c>
      <c r="AA49" s="71">
        <f t="shared" si="128"/>
        <v>0</v>
      </c>
      <c r="AB49" s="71">
        <f t="shared" si="129"/>
        <v>0</v>
      </c>
    </row>
    <row r="50" spans="2:28">
      <c r="B50" s="59"/>
      <c r="G50" s="27"/>
      <c r="H50" s="72"/>
      <c r="M50" s="60"/>
      <c r="S50" s="27"/>
    </row>
  </sheetData>
  <sheetProtection selectLockedCells="1" selectUnlockedCells="1"/>
  <mergeCells count="5">
    <mergeCell ref="J4:K4"/>
    <mergeCell ref="L6:N6"/>
    <mergeCell ref="R6:T6"/>
    <mergeCell ref="L7:N7"/>
    <mergeCell ref="R7:T7"/>
  </mergeCells>
  <dataValidations count="7">
    <dataValidation type="whole" operator="lessThanOrEqual" allowBlank="1" showInputMessage="1" showErrorMessage="1" prompt="Dvojtečka se udělá sama, až napíšeš sekundy" sqref="S8:S30 M9:M10 M12:M13 M15:M16 M18:M19 M21:M22 M24:M25 M27:M28 M30:M31 M33:M34 S33 M36:M37 S36 M39:M40 S39 M42:M43 S42 M45:M46 S45 M48:M49 S48">
      <formula1>0</formula1>
      <formula2>0</formula2>
    </dataValidation>
    <dataValidation type="whole" operator="lessThanOrEqual" allowBlank="1" showInputMessage="1" showErrorMessage="1" prompt="Sem nic nepiš" sqref="B1:L2 B3:B50">
      <formula1>0</formula1>
      <formula2>0</formula2>
    </dataValidation>
    <dataValidation type="whole" operator="lessThanOrEqual" allowBlank="1" showInputMessage="1" showErrorMessage="1" prompt="A sem taky nic nepiš" sqref="O1:T4">
      <formula1>0</formula1>
      <formula2>0</formula2>
    </dataValidation>
    <dataValidation type="whole" operator="lessThanOrEqual" allowBlank="1" showInputMessage="1" showErrorMessage="1" prompt="Ani sem nic nepiš" sqref="C6:T7">
      <formula1>0</formula1>
      <formula2>0</formula2>
    </dataValidation>
    <dataValidation type="whole" operator="lessThanOrEqual" allowBlank="1" showInputMessage="1" showErrorMessage="1" prompt="Tady je vzorec, nepiš sem" sqref="G8:G50">
      <formula1>0</formula1>
      <formula2>0</formula2>
    </dataValidation>
    <dataValidation type="whole" operator="lessThanOrEqual" allowBlank="1" showInputMessage="1" showErrorMessage="1" prompt="Datum napiš do vedlejšího políčka" sqref="G4">
      <formula1>0</formula1>
      <formula2>0</formula2>
    </dataValidation>
    <dataValidation allowBlank="1" showInputMessage="1" showErrorMessage="1" prompt="Buňka obsahuje vzorec, NEPŘEPSAT!" sqref="O21:O22 O27:O28">
      <formula1>0</formula1>
      <formula2>0</formula2>
    </dataValidation>
  </dataValidations>
  <pageMargins left="0.59027777777777779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Návod</vt:lpstr>
      <vt:lpstr>CELKEM chlapci -běhy elektricky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cp:revision/>
  <dcterms:created xsi:type="dcterms:W3CDTF">2016-09-28T10:52:39Z</dcterms:created>
  <dcterms:modified xsi:type="dcterms:W3CDTF">2016-09-28T11:08:06Z</dcterms:modified>
  <cp:category/>
  <cp:contentStatus/>
</cp:coreProperties>
</file>